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віт (2)" sheetId="1" r:id="rId1"/>
  </sheets>
  <definedNames/>
  <calcPr fullCalcOnLoad="1"/>
</workbook>
</file>

<file path=xl/sharedStrings.xml><?xml version="1.0" encoding="utf-8"?>
<sst xmlns="http://schemas.openxmlformats.org/spreadsheetml/2006/main" count="162" uniqueCount="150">
  <si>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</si>
  <si>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</si>
  <si>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</si>
  <si>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</si>
  <si>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</si>
  <si>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</si>
  <si>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</si>
  <si>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</si>
  <si>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</si>
  <si>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Надання загальної середньої освіти за рахунок коштів місцевого бюджету</t>
  </si>
  <si>
    <t>1030</t>
  </si>
  <si>
    <t>Надання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</si>
  <si>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</si>
  <si>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</si>
  <si>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</si>
  <si>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спеціальної освіти мистецькими школами</t>
  </si>
  <si>
    <t>1140</t>
  </si>
  <si>
    <t>Інші програми, заклади та заходи у сфері освіти</t>
  </si>
  <si>
    <t>1150</t>
  </si>
  <si>
    <t>Забезпечення діяльності інклюзивно-ресурсних центрів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</si>
  <si>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</si>
  <si>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</si>
  <si>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</si>
  <si>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</si>
  <si>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2020</t>
  </si>
  <si>
    <t>Спеціалізована стаціонарна медична допомога населенню</t>
  </si>
  <si>
    <t>2110</t>
  </si>
  <si>
    <t>Первинна медична допомога населенню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</si>
  <si>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</si>
  <si>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</si>
  <si>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</si>
  <si>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</si>
  <si>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</si>
  <si>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</si>
  <si>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</si>
  <si>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</si>
  <si>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3110</t>
  </si>
  <si>
    <t>Заклади і заходи з питань дітей та їх соціального захисту</t>
  </si>
  <si>
    <t>3120</t>
  </si>
  <si>
    <t>Здійснення соціальної роботи з вразливими категоріями населення</t>
  </si>
  <si>
    <t>3130</t>
  </si>
  <si>
    <t>Реалізація державної політики у молодіжній сфері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</si>
  <si>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</si>
  <si>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</si>
  <si>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</si>
  <si>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</si>
  <si>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3170</t>
  </si>
  <si>
    <t>Забезпечення реалізації окремих програм для осіб з інвалідністю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</si>
  <si>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</si>
  <si>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</si>
  <si>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3190</t>
  </si>
  <si>
    <t>Соціальний захист ветеранів війни та праці</t>
  </si>
  <si>
    <t>3240</t>
  </si>
  <si>
    <t>Інші заклади та заходи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</si>
  <si>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</si>
  <si>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</si>
  <si>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</si>
  <si>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</si>
  <si>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</si>
  <si>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</si>
  <si>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4080</t>
  </si>
  <si>
    <t>Інші заклади та заходи в галузі культури і мистецтва</t>
  </si>
  <si>
    <t>5010</t>
  </si>
  <si>
    <t>Проведення спортивної роботи в регіоні</t>
  </si>
  <si>
    <t>6010</t>
  </si>
  <si>
    <t>Утримання та ефективна експлуатація об`єктів житлово-комунального господарства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</si>
  <si>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</si>
  <si>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</si>
  <si>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</si>
  <si>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</si>
  <si>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7410</t>
  </si>
  <si>
    <t>Забезпечення надання послуг з перевезення пасажирів автомобільним транспортом</t>
  </si>
  <si>
    <t>7460</t>
  </si>
  <si>
    <t>Утримання та розвиток автомобільних доріг та дорожньої інфраструктури</t>
  </si>
  <si>
    <t>7610</t>
  </si>
  <si>
    <t>Сприяння розвитку малого та середнього підприємництва</t>
  </si>
  <si>
    <t>7680</t>
  </si>
  <si>
    <t>Членські внески до асоціацій органів місцевого самоврядування</t>
  </si>
  <si>
    <t>7690</t>
  </si>
  <si>
    <t>Інша економічна діяльність</t>
  </si>
  <si>
    <t>8110</t>
  </si>
  <si>
    <t>Заходи із запобігання та ліквідації надзвичайних ситуацій та наслідків стихійного лиха</t>
  </si>
  <si>
    <t>8600</t>
  </si>
  <si>
    <t>Обслуговування місцевого боргу</t>
  </si>
  <si>
    <t>8710</t>
  </si>
  <si>
    <t>Резервний фонд місцевого бюджету</t>
  </si>
  <si>
    <t>9110</t>
  </si>
  <si>
    <t>Реверсна дотація</t>
  </si>
  <si>
    <t xml:space="preserve"> </t>
  </si>
  <si>
    <t xml:space="preserve">Усього </t>
  </si>
  <si>
    <t>№п/п</t>
  </si>
  <si>
    <t>КПКВК МБ</t>
  </si>
  <si>
    <t>Найменування показника</t>
  </si>
  <si>
    <t>Загальний фонд</t>
  </si>
  <si>
    <t>Спеціальний фонд</t>
  </si>
  <si>
    <t>Разом</t>
  </si>
  <si>
    <t>затверджено розписом на звітний рік з урахуванням внесених змін змін</t>
  </si>
  <si>
    <t>відхилення"+", "-"</t>
  </si>
  <si>
    <t>виконання у %</t>
  </si>
  <si>
    <t>0100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</si>
  <si>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</si>
  <si>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</si>
  <si>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</si>
  <si>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</si>
  <si>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</si>
  <si>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</si>
  <si>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</si>
  <si>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</si>
  <si>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</si>
  <si>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6080</t>
  </si>
  <si>
    <t>Реалізація державних та місцевих житлових програм</t>
  </si>
  <si>
    <t>7320</t>
  </si>
  <si>
    <t>Будівництво об`єктів соціально-культурного призначення</t>
  </si>
  <si>
    <t>7330</t>
  </si>
  <si>
    <t>Будівництво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</si>
  <si>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</si>
  <si>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</si>
  <si>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7370</t>
  </si>
  <si>
    <t>Реалізація інших заходів щодо соціально-економічного розвитку територій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</si>
  <si>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</si>
  <si>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</si>
  <si>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</si>
  <si>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</si>
  <si>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</si>
  <si>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</si>
  <si>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8000</t>
  </si>
  <si>
    <t>8800</t>
  </si>
  <si>
    <t>Кредитування</t>
  </si>
  <si>
    <t>Пільгові довгострокові кредити молодим сім"ям та рдиноким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</si>
  <si>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сім"ям та рдиноким молодим громадянам на будівництво/реконструкцію/придбання житла</t>
  </si>
  <si>
    <t>8840</t>
  </si>
  <si>
    <t>Довгострокові кредити громадянам на будівництво / реконструкцію / придбання житла та їх повернення</t>
  </si>
  <si>
    <t>8841</t>
  </si>
  <si>
    <t>Надання довгострокових кредитів громадянам на будівництво/реконструкцію/придбання житла</t>
  </si>
  <si>
    <t>8842</t>
  </si>
  <si>
    <t>Повернення довгострокових кредитів, наданих громадянам на будівництво/реконструкцію/придбання житла</t>
  </si>
  <si>
    <t>ВИДАТКИ ТА КРЕДИТУВАННЯ - УСЬОГО</t>
  </si>
  <si>
    <t>7=6-5</t>
  </si>
  <si>
    <t>12=11-10</t>
  </si>
  <si>
    <t>17=16-15</t>
  </si>
  <si>
    <t>І. ВИДАТКИ</t>
  </si>
  <si>
    <t>ІІ. КРЕДИТУВАННЯ</t>
  </si>
  <si>
    <t>Надія ПАНАСЮК</t>
  </si>
  <si>
    <t>Заступник начальника-начальник бюджетного відділу</t>
  </si>
  <si>
    <t>Заходи та роботи з територіальної оборони</t>
  </si>
  <si>
    <t>Надання загальної середньої освіти закладами загальної середньої освіти</t>
  </si>
  <si>
    <t>Субвенція з місцевого бюджету державному бюджету на виконання програм соціально-економічного розвитку</t>
  </si>
  <si>
    <t>Аналіз виконання бюджету Нетішинської міської територіальної громади по видатках та кредитуванню станом на 01.06.2022 року</t>
  </si>
  <si>
    <t>затверджено на 01.06.2022</t>
  </si>
  <si>
    <t>виконано станом на 01.06.2022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</si>
</sst>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;\-#,##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,"/>
    <numFmt numFmtId="197" formatCode="#,##0.0"/>
    <numFmt numFmtId="198" formatCode="#,##0.00,"/>
    <numFmt numFmtId="199" formatCode="#,##0.000,"/>
    <numFmt numFmtId="200" formatCode="#,##0.0000,"/>
    <numFmt numFmtId="201" formatCode="#,##0.00000,"/>
    <numFmt numFmtId="202" formatCode="#,##0.00000"/>
    <numFmt numFmtId="203" formatCode="#,##0.0000"/>
    <numFmt numFmtId="204" formatCode="#,##0.000"/>
  </numFmts>
  <fonts count="55">
    <font>
      <sz val="10"/>
      <color indexed="8"/>
      <name val="Arial"/>
      <family val="0"/>
    </font>
    <font>
      <sz val="8"/>
      <color indexed="8"/>
      <name val="Arial Cyr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 Cyr"/>
      <family val="0"/>
    </font>
    <font>
      <b/>
      <sz val="10"/>
      <color indexed="8"/>
      <name val="Arial"/>
      <family val="2"/>
    </font>
    <font>
      <b/>
      <sz val="10"/>
      <color indexed="8"/>
      <name val="Times New Roman Cyr"/>
      <family val="0"/>
    </font>
    <font>
      <b/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6"/>
      <color indexed="8"/>
      <name val="Times New Roman"/>
      <family val="1"/>
    </font>
    <font>
      <b/>
      <sz val="8"/>
      <color indexed="8"/>
      <name val="Tahoma"/>
      <family val="2"/>
    </font>
    <font>
      <b/>
      <sz val="13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ahoma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9" fillId="33" borderId="0" xfId="0" applyFont="1" applyFill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3" fontId="51" fillId="33" borderId="10" xfId="0" applyNumberFormat="1" applyFont="1" applyFill="1" applyBorder="1" applyAlignment="1">
      <alignment horizontal="center" vertical="top" wrapText="1"/>
    </xf>
    <xf numFmtId="0" fontId="52" fillId="33" borderId="0" xfId="0" applyFont="1" applyFill="1" applyAlignment="1">
      <alignment horizontal="center" vertical="top" wrapText="1"/>
    </xf>
    <xf numFmtId="189" fontId="50" fillId="33" borderId="10" xfId="0" applyNumberFormat="1" applyFont="1" applyFill="1" applyBorder="1" applyAlignment="1">
      <alignment horizontal="center" vertical="center" wrapText="1"/>
    </xf>
    <xf numFmtId="189" fontId="50" fillId="33" borderId="10" xfId="0" applyNumberFormat="1" applyFont="1" applyFill="1" applyBorder="1" applyAlignment="1">
      <alignment horizontal="center" wrapText="1"/>
    </xf>
    <xf numFmtId="0" fontId="50" fillId="33" borderId="11" xfId="0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5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197" fontId="5" fillId="0" borderId="12" xfId="0" applyNumberFormat="1" applyFont="1" applyFill="1" applyBorder="1" applyAlignment="1">
      <alignment horizontal="center"/>
    </xf>
    <xf numFmtId="197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197" fontId="5" fillId="0" borderId="10" xfId="0" applyNumberFormat="1" applyFont="1" applyBorder="1" applyAlignment="1">
      <alignment/>
    </xf>
    <xf numFmtId="197" fontId="4" fillId="0" borderId="10" xfId="0" applyNumberFormat="1" applyFont="1" applyBorder="1" applyAlignment="1">
      <alignment/>
    </xf>
    <xf numFmtId="197" fontId="4" fillId="0" borderId="10" xfId="0" applyNumberFormat="1" applyFont="1" applyFill="1" applyBorder="1" applyAlignment="1">
      <alignment horizontal="right"/>
    </xf>
    <xf numFmtId="197" fontId="5" fillId="0" borderId="10" xfId="0" applyNumberFormat="1" applyFont="1" applyFill="1" applyBorder="1" applyAlignment="1">
      <alignment horizontal="right"/>
    </xf>
    <xf numFmtId="197" fontId="4" fillId="0" borderId="14" xfId="0" applyNumberFormat="1" applyFont="1" applyBorder="1" applyAlignment="1">
      <alignment/>
    </xf>
    <xf numFmtId="197" fontId="7" fillId="0" borderId="10" xfId="0" applyNumberFormat="1" applyFont="1" applyFill="1" applyBorder="1" applyAlignment="1">
      <alignment horizontal="right"/>
    </xf>
    <xf numFmtId="197" fontId="9" fillId="0" borderId="10" xfId="0" applyNumberFormat="1" applyFont="1" applyFill="1" applyBorder="1" applyAlignment="1">
      <alignment horizontal="right"/>
    </xf>
    <xf numFmtId="197" fontId="7" fillId="0" borderId="0" xfId="0" applyNumberFormat="1" applyFont="1" applyFill="1" applyAlignment="1">
      <alignment horizontal="right"/>
    </xf>
    <xf numFmtId="197" fontId="3" fillId="0" borderId="10" xfId="0" applyNumberFormat="1" applyFont="1" applyFill="1" applyBorder="1" applyAlignment="1">
      <alignment horizontal="right"/>
    </xf>
    <xf numFmtId="197" fontId="5" fillId="0" borderId="12" xfId="0" applyNumberFormat="1" applyFont="1" applyFill="1" applyBorder="1" applyAlignment="1">
      <alignment horizontal="right"/>
    </xf>
    <xf numFmtId="197" fontId="5" fillId="0" borderId="13" xfId="0" applyNumberFormat="1" applyFont="1" applyBorder="1" applyAlignment="1">
      <alignment/>
    </xf>
    <xf numFmtId="197" fontId="9" fillId="0" borderId="0" xfId="0" applyNumberFormat="1" applyFont="1" applyFill="1" applyAlignment="1">
      <alignment horizontal="right"/>
    </xf>
    <xf numFmtId="197" fontId="5" fillId="0" borderId="10" xfId="0" applyNumberFormat="1" applyFont="1" applyBorder="1" applyAlignment="1">
      <alignment horizontal="right"/>
    </xf>
    <xf numFmtId="197" fontId="4" fillId="0" borderId="10" xfId="0" applyNumberFormat="1" applyFont="1" applyBorder="1" applyAlignment="1">
      <alignment horizontal="right"/>
    </xf>
    <xf numFmtId="197" fontId="5" fillId="0" borderId="13" xfId="0" applyNumberFormat="1" applyFont="1" applyBorder="1" applyAlignment="1">
      <alignment horizontal="right"/>
    </xf>
    <xf numFmtId="197" fontId="4" fillId="0" borderId="15" xfId="0" applyNumberFormat="1" applyFont="1" applyBorder="1" applyAlignment="1">
      <alignment horizontal="right"/>
    </xf>
    <xf numFmtId="197" fontId="4" fillId="0" borderId="14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197" fontId="4" fillId="0" borderId="19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1" fillId="0" borderId="14" xfId="0" applyFont="1" applyFill="1" applyBorder="1" applyAlignment="1">
      <alignment horizontal="center" wrapText="1"/>
    </xf>
    <xf numFmtId="197" fontId="9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1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vertical="center" wrapText="1"/>
    </xf>
    <xf numFmtId="189" fontId="51" fillId="33" borderId="10" xfId="0" applyNumberFormat="1" applyFont="1" applyFill="1" applyBorder="1" applyAlignment="1">
      <alignment horizontal="center" wrapText="1"/>
    </xf>
    <xf numFmtId="197" fontId="50" fillId="33" borderId="13" xfId="0" applyNumberFormat="1" applyFont="1" applyFill="1" applyBorder="1" applyAlignment="1">
      <alignment horizontal="right" vertical="center" wrapText="1"/>
    </xf>
    <xf numFmtId="197" fontId="50" fillId="33" borderId="10" xfId="0" applyNumberFormat="1" applyFont="1" applyFill="1" applyBorder="1" applyAlignment="1">
      <alignment horizontal="right" vertical="center" wrapText="1"/>
    </xf>
    <xf numFmtId="3" fontId="53" fillId="33" borderId="10" xfId="0" applyNumberFormat="1" applyFont="1" applyFill="1" applyBorder="1" applyAlignment="1">
      <alignment horizontal="left" wrapText="1"/>
    </xf>
    <xf numFmtId="0" fontId="51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197" fontId="5" fillId="0" borderId="0" xfId="0" applyNumberFormat="1" applyFont="1" applyAlignment="1">
      <alignment/>
    </xf>
    <xf numFmtId="197" fontId="4" fillId="0" borderId="22" xfId="0" applyNumberFormat="1" applyFont="1" applyBorder="1" applyAlignment="1">
      <alignment/>
    </xf>
    <xf numFmtId="197" fontId="50" fillId="33" borderId="23" xfId="0" applyNumberFormat="1" applyFont="1" applyFill="1" applyBorder="1" applyAlignment="1">
      <alignment horizontal="right" vertical="center" wrapText="1"/>
    </xf>
    <xf numFmtId="197" fontId="8" fillId="0" borderId="0" xfId="0" applyNumberFormat="1" applyFont="1" applyAlignment="1">
      <alignment/>
    </xf>
    <xf numFmtId="197" fontId="9" fillId="0" borderId="22" xfId="0" applyNumberFormat="1" applyFont="1" applyFill="1" applyBorder="1" applyAlignment="1">
      <alignment horizontal="right"/>
    </xf>
    <xf numFmtId="197" fontId="9" fillId="0" borderId="19" xfId="0" applyNumberFormat="1" applyFont="1" applyFill="1" applyBorder="1" applyAlignment="1">
      <alignment horizontal="right"/>
    </xf>
    <xf numFmtId="197" fontId="50" fillId="33" borderId="24" xfId="0" applyNumberFormat="1" applyFont="1" applyFill="1" applyBorder="1" applyAlignment="1">
      <alignment horizontal="right" vertical="center" wrapText="1"/>
    </xf>
    <xf numFmtId="197" fontId="51" fillId="33" borderId="13" xfId="0" applyNumberFormat="1" applyFont="1" applyFill="1" applyBorder="1" applyAlignment="1">
      <alignment horizontal="right" vertical="center" wrapText="1"/>
    </xf>
    <xf numFmtId="197" fontId="50" fillId="33" borderId="13" xfId="0" applyNumberFormat="1" applyFont="1" applyFill="1" applyBorder="1" applyAlignment="1">
      <alignment horizontal="right" wrapText="1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51" fillId="33" borderId="27" xfId="0" applyFont="1" applyFill="1" applyBorder="1" applyAlignment="1">
      <alignment horizontal="center" vertical="center" wrapText="1"/>
    </xf>
    <xf numFmtId="0" fontId="51" fillId="33" borderId="28" xfId="0" applyFont="1" applyFill="1" applyBorder="1" applyAlignment="1">
      <alignment horizontal="center" vertical="center" wrapText="1"/>
    </xf>
    <xf numFmtId="4" fontId="51" fillId="33" borderId="28" xfId="0" applyNumberFormat="1" applyFont="1" applyFill="1" applyBorder="1" applyAlignment="1">
      <alignment horizontal="center" vertical="center" wrapText="1"/>
    </xf>
    <xf numFmtId="4" fontId="51" fillId="33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3" fontId="51" fillId="33" borderId="13" xfId="0" applyNumberFormat="1" applyFont="1" applyFill="1" applyBorder="1" applyAlignment="1">
      <alignment horizontal="center" vertical="center" wrapText="1"/>
    </xf>
    <xf numFmtId="3" fontId="51" fillId="33" borderId="24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31" xfId="0" applyFont="1" applyFill="1" applyBorder="1" applyAlignment="1">
      <alignment horizontal="center" vertical="center" wrapText="1"/>
    </xf>
    <xf numFmtId="4" fontId="51" fillId="33" borderId="32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6"/>
  <sheetViews>
    <sheetView tabSelected="1" zoomScale="84" zoomScaleNormal="84" zoomScaleSheetLayoutView="86" workbookViewId="0" topLeftCell="A13">
      <selection activeCell="J81" sqref="J81"/>
    </sheetView>
  </sheetViews>
  <sheetFormatPr defaultColWidth="9.140625" defaultRowHeight="12.75"/>
  <cols>
    <col min="1" max="1" width="5.421875" style="0" customWidth="1"/>
    <col min="2" max="2" width="7.57421875" style="66" customWidth="1"/>
    <col min="3" max="3" width="58.28125" style="0" customWidth="1"/>
    <col min="4" max="4" width="11.57421875" style="11" customWidth="1"/>
    <col min="5" max="5" width="10.7109375" style="11" customWidth="1"/>
    <col min="6" max="6" width="11.140625" style="0" customWidth="1"/>
    <col min="7" max="7" width="10.00390625" style="0" customWidth="1"/>
    <col min="8" max="8" width="7.57421875" style="0" customWidth="1"/>
    <col min="9" max="9" width="10.140625" style="11" customWidth="1"/>
    <col min="10" max="10" width="10.00390625" style="11" customWidth="1"/>
    <col min="11" max="11" width="10.421875" style="11" customWidth="1"/>
    <col min="12" max="12" width="10.57421875" style="0" customWidth="1"/>
    <col min="13" max="13" width="9.7109375" style="0" customWidth="1"/>
    <col min="14" max="14" width="11.421875" style="20" customWidth="1"/>
    <col min="15" max="15" width="10.421875" style="20" customWidth="1"/>
    <col min="16" max="16" width="10.28125" style="20" customWidth="1"/>
    <col min="17" max="17" width="9.8515625" style="20" customWidth="1"/>
    <col min="18" max="18" width="7.28125" style="20" customWidth="1"/>
  </cols>
  <sheetData>
    <row r="1" spans="1:17" ht="16.5">
      <c r="A1" s="92" t="s">
        <v>147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3" spans="1:18" s="1" customFormat="1" ht="13.5" customHeight="1">
      <c r="A3" s="93" t="s">
        <v>90</v>
      </c>
      <c r="B3" s="93" t="s">
        <v>91</v>
      </c>
      <c r="C3" s="95" t="s">
        <v>92</v>
      </c>
      <c r="D3" s="97" t="s">
        <v>93</v>
      </c>
      <c r="E3" s="98"/>
      <c r="F3" s="98"/>
      <c r="G3" s="98"/>
      <c r="H3" s="98"/>
      <c r="I3" s="99" t="s">
        <v>94</v>
      </c>
      <c r="J3" s="99"/>
      <c r="K3" s="99"/>
      <c r="L3" s="99"/>
      <c r="M3" s="100"/>
      <c r="N3" s="101" t="s">
        <v>95</v>
      </c>
      <c r="O3" s="99"/>
      <c r="P3" s="99"/>
      <c r="Q3" s="99"/>
      <c r="R3" s="100"/>
    </row>
    <row r="4" spans="1:18" s="1" customFormat="1" ht="27" customHeight="1">
      <c r="A4" s="94"/>
      <c r="B4" s="94"/>
      <c r="C4" s="96"/>
      <c r="D4" s="102" t="s">
        <v>96</v>
      </c>
      <c r="E4" s="90" t="s">
        <v>148</v>
      </c>
      <c r="F4" s="87" t="s">
        <v>149</v>
      </c>
      <c r="G4" s="87" t="s">
        <v>97</v>
      </c>
      <c r="H4" s="87" t="s">
        <v>98</v>
      </c>
      <c r="I4" s="89" t="s">
        <v>96</v>
      </c>
      <c r="J4" s="89" t="s">
        <v>148</v>
      </c>
      <c r="K4" s="90" t="s">
        <v>149</v>
      </c>
      <c r="L4" s="88" t="s">
        <v>97</v>
      </c>
      <c r="M4" s="87" t="s">
        <v>98</v>
      </c>
      <c r="N4" s="88" t="s">
        <v>96</v>
      </c>
      <c r="O4" s="88" t="s">
        <v>148</v>
      </c>
      <c r="P4" s="88" t="s">
        <v>149</v>
      </c>
      <c r="Q4" s="88" t="s">
        <v>97</v>
      </c>
      <c r="R4" s="88" t="s">
        <v>98</v>
      </c>
    </row>
    <row r="5" spans="1:18" s="1" customFormat="1" ht="77.25" customHeight="1">
      <c r="A5" s="94"/>
      <c r="B5" s="94"/>
      <c r="C5" s="96"/>
      <c r="D5" s="103"/>
      <c r="E5" s="91"/>
      <c r="F5" s="104"/>
      <c r="G5" s="87"/>
      <c r="H5" s="87"/>
      <c r="I5" s="90"/>
      <c r="J5" s="90"/>
      <c r="K5" s="91"/>
      <c r="L5" s="87"/>
      <c r="M5" s="87"/>
      <c r="N5" s="87"/>
      <c r="O5" s="87"/>
      <c r="P5" s="87"/>
      <c r="Q5" s="87"/>
      <c r="R5" s="87"/>
    </row>
    <row r="6" spans="1:18" s="5" customFormat="1" ht="13.5" customHeight="1">
      <c r="A6" s="3">
        <v>1</v>
      </c>
      <c r="B6" s="3">
        <v>2</v>
      </c>
      <c r="C6" s="4">
        <v>3</v>
      </c>
      <c r="D6" s="67">
        <v>4</v>
      </c>
      <c r="E6" s="67">
        <v>5</v>
      </c>
      <c r="F6" s="68">
        <v>6</v>
      </c>
      <c r="G6" s="68" t="s">
        <v>137</v>
      </c>
      <c r="H6" s="68">
        <v>8</v>
      </c>
      <c r="I6" s="67">
        <v>9</v>
      </c>
      <c r="J6" s="67">
        <v>10</v>
      </c>
      <c r="K6" s="67">
        <v>11</v>
      </c>
      <c r="L6" s="68" t="s">
        <v>138</v>
      </c>
      <c r="M6" s="69">
        <v>13</v>
      </c>
      <c r="N6" s="68">
        <v>14</v>
      </c>
      <c r="O6" s="54">
        <v>15</v>
      </c>
      <c r="P6" s="54">
        <v>16</v>
      </c>
      <c r="Q6" s="54" t="s">
        <v>139</v>
      </c>
      <c r="R6" s="68">
        <v>18</v>
      </c>
    </row>
    <row r="7" spans="1:18" s="5" customFormat="1" ht="20.25" customHeight="1">
      <c r="A7" s="2"/>
      <c r="B7" s="2"/>
      <c r="C7" s="72" t="s">
        <v>140</v>
      </c>
      <c r="D7" s="12"/>
      <c r="E7" s="12"/>
      <c r="F7" s="6"/>
      <c r="G7" s="6"/>
      <c r="H7" s="6"/>
      <c r="I7" s="12"/>
      <c r="J7" s="12"/>
      <c r="K7" s="12"/>
      <c r="L7" s="6"/>
      <c r="M7" s="7"/>
      <c r="N7" s="6"/>
      <c r="O7" s="74"/>
      <c r="P7" s="74"/>
      <c r="Q7" s="74"/>
      <c r="R7" s="6"/>
    </row>
    <row r="8" spans="1:18" s="5" customFormat="1" ht="15" customHeight="1">
      <c r="A8" s="2">
        <v>1</v>
      </c>
      <c r="B8" s="8" t="s">
        <v>99</v>
      </c>
      <c r="C8" s="9" t="s">
        <v>100</v>
      </c>
      <c r="D8" s="70">
        <f>SUM(D9:D11)</f>
        <v>67889.416</v>
      </c>
      <c r="E8" s="70">
        <f aca="true" t="shared" si="0" ref="E8:Q8">SUM(E9:E11)</f>
        <v>30044.5</v>
      </c>
      <c r="F8" s="71">
        <f t="shared" si="0"/>
        <v>25911.699999999997</v>
      </c>
      <c r="G8" s="70">
        <f t="shared" si="0"/>
        <v>-4132.800000000002</v>
      </c>
      <c r="H8" s="70">
        <f>SUM(F8/E8)*100</f>
        <v>86.24440413386809</v>
      </c>
      <c r="I8" s="71">
        <f t="shared" si="0"/>
        <v>565.9</v>
      </c>
      <c r="J8" s="71">
        <f t="shared" si="0"/>
        <v>196.8</v>
      </c>
      <c r="K8" s="71">
        <f t="shared" si="0"/>
        <v>0</v>
      </c>
      <c r="L8" s="70">
        <f t="shared" si="0"/>
        <v>-196.8</v>
      </c>
      <c r="M8" s="70">
        <f>SUM(K8/J8)*100</f>
        <v>0</v>
      </c>
      <c r="N8" s="70">
        <f t="shared" si="0"/>
        <v>68455.316</v>
      </c>
      <c r="O8" s="70">
        <f>SUM(O9:O11)</f>
        <v>30241.3</v>
      </c>
      <c r="P8" s="70">
        <f>F8+K8</f>
        <v>25911.699999999997</v>
      </c>
      <c r="Q8" s="70">
        <f t="shared" si="0"/>
        <v>-4329.600000000001</v>
      </c>
      <c r="R8" s="70">
        <f>SUM(P8/O8)*100</f>
        <v>85.68315515536699</v>
      </c>
    </row>
    <row r="9" spans="1:18" ht="36.75" customHeight="1">
      <c r="A9" s="17"/>
      <c r="B9" s="64" t="s">
        <v>0</v>
      </c>
      <c r="C9" s="10" t="s">
        <v>1</v>
      </c>
      <c r="D9" s="37">
        <v>34452</v>
      </c>
      <c r="E9" s="37">
        <v>16702.7</v>
      </c>
      <c r="F9" s="37">
        <v>14070.9</v>
      </c>
      <c r="G9" s="37">
        <f>F9-E9</f>
        <v>-2631.800000000001</v>
      </c>
      <c r="H9" s="37">
        <f>SUM(F9/E9)*100</f>
        <v>84.2432660587809</v>
      </c>
      <c r="I9" s="37">
        <v>405.6</v>
      </c>
      <c r="J9" s="37">
        <v>77</v>
      </c>
      <c r="K9" s="37">
        <v>0</v>
      </c>
      <c r="L9" s="37">
        <f>K9-J9</f>
        <v>-77</v>
      </c>
      <c r="M9" s="37">
        <v>0</v>
      </c>
      <c r="N9" s="32">
        <f>SUM(D9+I9)</f>
        <v>34857.6</v>
      </c>
      <c r="O9" s="32">
        <f>E9+J9</f>
        <v>16779.7</v>
      </c>
      <c r="P9" s="82">
        <f aca="true" t="shared" si="1" ref="P9:P72">F9+K9</f>
        <v>14070.9</v>
      </c>
      <c r="Q9" s="32">
        <f>P9-O9</f>
        <v>-2708.800000000001</v>
      </c>
      <c r="R9" s="32">
        <f>SUM(P9/O9)*100</f>
        <v>83.85668396932007</v>
      </c>
    </row>
    <row r="10" spans="1:18" ht="24.75" customHeight="1">
      <c r="A10" s="49"/>
      <c r="B10" s="64" t="s">
        <v>2</v>
      </c>
      <c r="C10" s="10" t="s">
        <v>3</v>
      </c>
      <c r="D10" s="37">
        <v>26773.116</v>
      </c>
      <c r="E10" s="37">
        <v>13124</v>
      </c>
      <c r="F10" s="37">
        <v>11625.8</v>
      </c>
      <c r="G10" s="37">
        <f>F10-E10</f>
        <v>-1498.2000000000007</v>
      </c>
      <c r="H10" s="37">
        <f aca="true" t="shared" si="2" ref="H10:H70">SUM(F10/E10)*100</f>
        <v>88.58427308747333</v>
      </c>
      <c r="I10" s="37">
        <v>130.4</v>
      </c>
      <c r="J10" s="37">
        <v>107.4</v>
      </c>
      <c r="K10" s="37">
        <v>0</v>
      </c>
      <c r="L10" s="37">
        <f>K10-J10</f>
        <v>-107.4</v>
      </c>
      <c r="M10" s="37">
        <v>0</v>
      </c>
      <c r="N10" s="32">
        <f>SUM(D10+I10)</f>
        <v>26903.516000000003</v>
      </c>
      <c r="O10" s="32">
        <f>E10+J10</f>
        <v>13231.4</v>
      </c>
      <c r="P10" s="82">
        <f t="shared" si="1"/>
        <v>11625.8</v>
      </c>
      <c r="Q10" s="32">
        <f aca="true" t="shared" si="3" ref="Q10:Q69">P10-O10</f>
        <v>-1605.6000000000004</v>
      </c>
      <c r="R10" s="32">
        <f>SUM(P10/O10)*100</f>
        <v>87.86522968091056</v>
      </c>
    </row>
    <row r="11" spans="1:18" ht="15.75" customHeight="1">
      <c r="A11" s="49"/>
      <c r="B11" s="64" t="s">
        <v>4</v>
      </c>
      <c r="C11" s="10" t="s">
        <v>5</v>
      </c>
      <c r="D11" s="37">
        <v>6664.3</v>
      </c>
      <c r="E11" s="37">
        <v>217.8</v>
      </c>
      <c r="F11" s="37">
        <v>215</v>
      </c>
      <c r="G11" s="37">
        <f>F11-E11</f>
        <v>-2.8000000000000114</v>
      </c>
      <c r="H11" s="37">
        <f t="shared" si="2"/>
        <v>98.71441689623506</v>
      </c>
      <c r="I11" s="37">
        <v>29.9</v>
      </c>
      <c r="J11" s="37">
        <v>12.4</v>
      </c>
      <c r="K11" s="37">
        <v>0</v>
      </c>
      <c r="L11" s="37">
        <f>K11-J11</f>
        <v>-12.4</v>
      </c>
      <c r="M11" s="37">
        <f>SUM(K11/J11)*100</f>
        <v>0</v>
      </c>
      <c r="N11" s="32">
        <f>SUM(D11+I11)</f>
        <v>6694.2</v>
      </c>
      <c r="O11" s="32">
        <f>E11+J11</f>
        <v>230.20000000000002</v>
      </c>
      <c r="P11" s="82">
        <f t="shared" si="1"/>
        <v>215</v>
      </c>
      <c r="Q11" s="32">
        <f t="shared" si="3"/>
        <v>-15.200000000000017</v>
      </c>
      <c r="R11" s="32">
        <f>SUM(P11/O11)*100</f>
        <v>93.39704604691572</v>
      </c>
    </row>
    <row r="12" spans="1:18" s="16" customFormat="1" ht="15.75" customHeight="1">
      <c r="A12" s="50">
        <v>2</v>
      </c>
      <c r="B12" s="14"/>
      <c r="C12" s="18" t="s">
        <v>101</v>
      </c>
      <c r="D12" s="38">
        <f>SUM(D13:D22)</f>
        <v>240524.66499999998</v>
      </c>
      <c r="E12" s="38">
        <f>SUM(E13:E22)</f>
        <v>111596.14</v>
      </c>
      <c r="F12" s="38">
        <f>SUM(F13:F22)</f>
        <v>91126.7</v>
      </c>
      <c r="G12" s="38">
        <f>SUM(G13:G22)</f>
        <v>-18403.399999999998</v>
      </c>
      <c r="H12" s="38">
        <f t="shared" si="2"/>
        <v>81.65757346087418</v>
      </c>
      <c r="I12" s="38">
        <f>SUM(I13:I22)</f>
        <v>8699.945</v>
      </c>
      <c r="J12" s="38">
        <f>SUM(J13:J22)</f>
        <v>5307.789</v>
      </c>
      <c r="K12" s="38">
        <f>SUM(K13:K22)</f>
        <v>367.5</v>
      </c>
      <c r="L12" s="38">
        <f>SUM(L13:L22)</f>
        <v>-4940.289</v>
      </c>
      <c r="M12" s="38">
        <v>0</v>
      </c>
      <c r="N12" s="34">
        <f>SUM(N13:N22)</f>
        <v>249224.61000000002</v>
      </c>
      <c r="O12" s="34">
        <f>SUM(O13:O22)</f>
        <v>116903.92899999999</v>
      </c>
      <c r="P12" s="70">
        <f t="shared" si="1"/>
        <v>91494.2</v>
      </c>
      <c r="Q12" s="34">
        <f>SUM(Q13:Q22)</f>
        <v>-23343.688999999995</v>
      </c>
      <c r="R12" s="33">
        <f>SUM(P12/O12)*100</f>
        <v>78.26443540661495</v>
      </c>
    </row>
    <row r="13" spans="1:18" ht="15.75" customHeight="1">
      <c r="A13" s="49"/>
      <c r="B13" s="64" t="s">
        <v>6</v>
      </c>
      <c r="C13" s="10" t="s">
        <v>7</v>
      </c>
      <c r="D13" s="37">
        <v>86336.531</v>
      </c>
      <c r="E13" s="37">
        <v>37314.1</v>
      </c>
      <c r="F13" s="37">
        <v>30552.9</v>
      </c>
      <c r="G13" s="37">
        <f aca="true" t="shared" si="4" ref="G13:G22">F13-E13</f>
        <v>-6761.199999999997</v>
      </c>
      <c r="H13" s="37">
        <f t="shared" si="2"/>
        <v>81.88030798009332</v>
      </c>
      <c r="I13" s="37">
        <v>4109.538</v>
      </c>
      <c r="J13" s="37">
        <v>3323.138</v>
      </c>
      <c r="K13" s="37">
        <v>277.7</v>
      </c>
      <c r="L13" s="37">
        <f aca="true" t="shared" si="5" ref="L13:L22">K13-J13</f>
        <v>-3045.438</v>
      </c>
      <c r="M13" s="37">
        <v>0</v>
      </c>
      <c r="N13" s="32">
        <f aca="true" t="shared" si="6" ref="N13:N22">SUM(D13+I13)</f>
        <v>90446.069</v>
      </c>
      <c r="O13" s="32">
        <f aca="true" t="shared" si="7" ref="O13:O22">E13+J13</f>
        <v>40637.238</v>
      </c>
      <c r="P13" s="82">
        <f t="shared" si="1"/>
        <v>30830.600000000002</v>
      </c>
      <c r="Q13" s="32">
        <f t="shared" si="3"/>
        <v>-9806.637999999995</v>
      </c>
      <c r="R13" s="32">
        <f aca="true" t="shared" si="8" ref="R13:R23">SUM(P13/O13)*100</f>
        <v>75.86785302682235</v>
      </c>
    </row>
    <row r="14" spans="1:18" ht="25.5">
      <c r="A14" s="49"/>
      <c r="B14" s="64" t="s">
        <v>8</v>
      </c>
      <c r="C14" s="10" t="s">
        <v>9</v>
      </c>
      <c r="D14" s="37">
        <v>44839.184</v>
      </c>
      <c r="E14" s="37">
        <v>24433.6</v>
      </c>
      <c r="F14" s="37">
        <v>15599.6</v>
      </c>
      <c r="G14" s="37">
        <f t="shared" si="4"/>
        <v>-8833.999999999998</v>
      </c>
      <c r="H14" s="37">
        <f t="shared" si="2"/>
        <v>63.84486936022527</v>
      </c>
      <c r="I14" s="37">
        <v>1006.69</v>
      </c>
      <c r="J14" s="37">
        <v>129.09</v>
      </c>
      <c r="K14" s="37">
        <v>39.3</v>
      </c>
      <c r="L14" s="37">
        <f>K14-J14</f>
        <v>-89.79</v>
      </c>
      <c r="M14" s="37">
        <v>0</v>
      </c>
      <c r="N14" s="32">
        <f t="shared" si="6"/>
        <v>45845.874</v>
      </c>
      <c r="O14" s="32">
        <f t="shared" si="7"/>
        <v>24562.69</v>
      </c>
      <c r="P14" s="82">
        <f t="shared" si="1"/>
        <v>15638.9</v>
      </c>
      <c r="Q14" s="32">
        <f t="shared" si="3"/>
        <v>-8923.789999999999</v>
      </c>
      <c r="R14" s="32">
        <f t="shared" si="8"/>
        <v>63.66932937719769</v>
      </c>
    </row>
    <row r="15" spans="1:18" ht="15" customHeight="1">
      <c r="A15" s="49"/>
      <c r="B15" s="64" t="s">
        <v>10</v>
      </c>
      <c r="C15" s="10" t="s">
        <v>11</v>
      </c>
      <c r="D15" s="37">
        <v>74630.9</v>
      </c>
      <c r="E15" s="37">
        <v>33584</v>
      </c>
      <c r="F15" s="37">
        <v>32891.2</v>
      </c>
      <c r="G15" s="37">
        <f t="shared" si="4"/>
        <v>-692.8000000000029</v>
      </c>
      <c r="H15" s="37">
        <f t="shared" si="2"/>
        <v>97.93711291090995</v>
      </c>
      <c r="I15" s="37">
        <v>0</v>
      </c>
      <c r="J15" s="37">
        <v>0</v>
      </c>
      <c r="K15" s="37"/>
      <c r="L15" s="37">
        <f t="shared" si="5"/>
        <v>0</v>
      </c>
      <c r="M15" s="37">
        <v>0</v>
      </c>
      <c r="N15" s="32">
        <f t="shared" si="6"/>
        <v>74630.9</v>
      </c>
      <c r="O15" s="32">
        <f t="shared" si="7"/>
        <v>33584</v>
      </c>
      <c r="P15" s="82">
        <f t="shared" si="1"/>
        <v>32891.2</v>
      </c>
      <c r="Q15" s="32">
        <f t="shared" si="3"/>
        <v>-692.8000000000029</v>
      </c>
      <c r="R15" s="32">
        <f t="shared" si="8"/>
        <v>97.93711291090995</v>
      </c>
    </row>
    <row r="16" spans="1:18" ht="26.25" customHeight="1">
      <c r="A16" s="49"/>
      <c r="B16" s="64">
        <v>1041</v>
      </c>
      <c r="C16" s="10" t="s">
        <v>145</v>
      </c>
      <c r="D16" s="37">
        <v>2066.04</v>
      </c>
      <c r="E16" s="37">
        <v>2066.04</v>
      </c>
      <c r="F16" s="37"/>
      <c r="G16" s="37">
        <v>0</v>
      </c>
      <c r="H16" s="37">
        <f t="shared" si="2"/>
        <v>0</v>
      </c>
      <c r="I16" s="37">
        <v>0</v>
      </c>
      <c r="J16" s="37">
        <v>0</v>
      </c>
      <c r="K16" s="37"/>
      <c r="L16" s="37">
        <f t="shared" si="5"/>
        <v>0</v>
      </c>
      <c r="M16" s="37">
        <v>0</v>
      </c>
      <c r="N16" s="32">
        <f t="shared" si="6"/>
        <v>2066.04</v>
      </c>
      <c r="O16" s="32">
        <f t="shared" si="7"/>
        <v>2066.04</v>
      </c>
      <c r="P16" s="82">
        <f t="shared" si="1"/>
        <v>0</v>
      </c>
      <c r="Q16" s="32">
        <v>0</v>
      </c>
      <c r="R16" s="32">
        <v>0</v>
      </c>
    </row>
    <row r="17" spans="1:18" ht="24.75" customHeight="1">
      <c r="A17" s="49"/>
      <c r="B17" s="64" t="s">
        <v>12</v>
      </c>
      <c r="C17" s="10" t="s">
        <v>13</v>
      </c>
      <c r="D17" s="37">
        <v>11175.1</v>
      </c>
      <c r="E17" s="37">
        <v>4955.4</v>
      </c>
      <c r="F17" s="37">
        <v>3953.4</v>
      </c>
      <c r="G17" s="37">
        <f t="shared" si="4"/>
        <v>-1001.9999999999995</v>
      </c>
      <c r="H17" s="37">
        <f t="shared" si="2"/>
        <v>79.77963433829763</v>
      </c>
      <c r="I17" s="37">
        <v>241.69</v>
      </c>
      <c r="J17" s="37">
        <v>4.69</v>
      </c>
      <c r="K17" s="37"/>
      <c r="L17" s="37">
        <f t="shared" si="5"/>
        <v>-4.69</v>
      </c>
      <c r="M17" s="37">
        <v>0</v>
      </c>
      <c r="N17" s="32">
        <f t="shared" si="6"/>
        <v>11416.79</v>
      </c>
      <c r="O17" s="32">
        <f t="shared" si="7"/>
        <v>4960.089999999999</v>
      </c>
      <c r="P17" s="82">
        <f t="shared" si="1"/>
        <v>3953.4</v>
      </c>
      <c r="Q17" s="32">
        <f t="shared" si="3"/>
        <v>-1006.6899999999991</v>
      </c>
      <c r="R17" s="32">
        <f t="shared" si="8"/>
        <v>79.7041989157455</v>
      </c>
    </row>
    <row r="18" spans="1:18" ht="15.75" customHeight="1">
      <c r="A18" s="49"/>
      <c r="B18" s="64" t="s">
        <v>14</v>
      </c>
      <c r="C18" s="10" t="s">
        <v>15</v>
      </c>
      <c r="D18" s="37">
        <v>14506.743</v>
      </c>
      <c r="E18" s="37">
        <v>6022.3</v>
      </c>
      <c r="F18" s="37">
        <v>5695.4</v>
      </c>
      <c r="G18" s="37">
        <f t="shared" si="4"/>
        <v>-326.90000000000055</v>
      </c>
      <c r="H18" s="37">
        <f t="shared" si="2"/>
        <v>94.57184132308254</v>
      </c>
      <c r="I18" s="37">
        <v>2586.836</v>
      </c>
      <c r="J18" s="37">
        <v>1312.48</v>
      </c>
      <c r="K18" s="37">
        <v>50.2</v>
      </c>
      <c r="L18" s="37">
        <f t="shared" si="5"/>
        <v>-1262.28</v>
      </c>
      <c r="M18" s="37">
        <v>0</v>
      </c>
      <c r="N18" s="32">
        <f t="shared" si="6"/>
        <v>17093.579</v>
      </c>
      <c r="O18" s="32">
        <f t="shared" si="7"/>
        <v>7334.780000000001</v>
      </c>
      <c r="P18" s="82">
        <f t="shared" si="1"/>
        <v>5745.599999999999</v>
      </c>
      <c r="Q18" s="32">
        <f t="shared" si="3"/>
        <v>-1589.1800000000012</v>
      </c>
      <c r="R18" s="32">
        <f t="shared" si="8"/>
        <v>78.3336378187212</v>
      </c>
    </row>
    <row r="19" spans="1:18" ht="15.75" customHeight="1">
      <c r="A19" s="49"/>
      <c r="B19" s="64" t="s">
        <v>16</v>
      </c>
      <c r="C19" s="10" t="s">
        <v>17</v>
      </c>
      <c r="D19" s="37">
        <f>3445.348+87.24</f>
        <v>3532.5879999999997</v>
      </c>
      <c r="E19" s="37">
        <v>1659.3</v>
      </c>
      <c r="F19" s="37">
        <v>1292.1</v>
      </c>
      <c r="G19" s="37">
        <f t="shared" si="4"/>
        <v>-367.20000000000005</v>
      </c>
      <c r="H19" s="37">
        <f t="shared" si="2"/>
        <v>77.87018622310613</v>
      </c>
      <c r="I19" s="37">
        <v>521.191</v>
      </c>
      <c r="J19" s="37">
        <v>487.191</v>
      </c>
      <c r="K19" s="37">
        <v>0.3</v>
      </c>
      <c r="L19" s="37">
        <f t="shared" si="5"/>
        <v>-486.89099999999996</v>
      </c>
      <c r="M19" s="37">
        <v>0</v>
      </c>
      <c r="N19" s="32">
        <f t="shared" si="6"/>
        <v>4053.7789999999995</v>
      </c>
      <c r="O19" s="32">
        <f t="shared" si="7"/>
        <v>2146.491</v>
      </c>
      <c r="P19" s="82">
        <f t="shared" si="1"/>
        <v>1292.3999999999999</v>
      </c>
      <c r="Q19" s="32">
        <f t="shared" si="3"/>
        <v>-854.0910000000001</v>
      </c>
      <c r="R19" s="32">
        <f t="shared" si="8"/>
        <v>60.20989605826439</v>
      </c>
    </row>
    <row r="20" spans="1:18" ht="15.75" customHeight="1">
      <c r="A20" s="49"/>
      <c r="B20" s="64" t="s">
        <v>18</v>
      </c>
      <c r="C20" s="10" t="s">
        <v>19</v>
      </c>
      <c r="D20" s="37">
        <v>1576.2</v>
      </c>
      <c r="E20" s="37">
        <v>770.6</v>
      </c>
      <c r="F20" s="37">
        <v>552.8</v>
      </c>
      <c r="G20" s="37">
        <f t="shared" si="4"/>
        <v>-217.80000000000007</v>
      </c>
      <c r="H20" s="37">
        <f t="shared" si="2"/>
        <v>71.7363093693226</v>
      </c>
      <c r="I20" s="37">
        <v>42</v>
      </c>
      <c r="J20" s="37">
        <v>0</v>
      </c>
      <c r="K20" s="37">
        <v>0</v>
      </c>
      <c r="L20" s="37">
        <f t="shared" si="5"/>
        <v>0</v>
      </c>
      <c r="M20" s="37">
        <v>0</v>
      </c>
      <c r="N20" s="32">
        <f t="shared" si="6"/>
        <v>1618.2</v>
      </c>
      <c r="O20" s="32">
        <f t="shared" si="7"/>
        <v>770.6</v>
      </c>
      <c r="P20" s="82">
        <f t="shared" si="1"/>
        <v>552.8</v>
      </c>
      <c r="Q20" s="32">
        <f t="shared" si="3"/>
        <v>-217.80000000000007</v>
      </c>
      <c r="R20" s="32">
        <f t="shared" si="8"/>
        <v>71.7363093693226</v>
      </c>
    </row>
    <row r="21" spans="1:18" ht="26.25" customHeight="1">
      <c r="A21" s="49"/>
      <c r="B21" s="64" t="s">
        <v>20</v>
      </c>
      <c r="C21" s="10" t="s">
        <v>21</v>
      </c>
      <c r="D21" s="37">
        <v>1320.879</v>
      </c>
      <c r="E21" s="37">
        <v>580.1</v>
      </c>
      <c r="F21" s="37">
        <v>462.2</v>
      </c>
      <c r="G21" s="37">
        <f t="shared" si="4"/>
        <v>-117.90000000000003</v>
      </c>
      <c r="H21" s="37">
        <f t="shared" si="2"/>
        <v>79.67591794518187</v>
      </c>
      <c r="I21" s="37">
        <v>0</v>
      </c>
      <c r="J21" s="37">
        <v>0</v>
      </c>
      <c r="K21" s="37">
        <v>0</v>
      </c>
      <c r="L21" s="37">
        <f t="shared" si="5"/>
        <v>0</v>
      </c>
      <c r="M21" s="37">
        <v>0</v>
      </c>
      <c r="N21" s="32">
        <f t="shared" si="6"/>
        <v>1320.879</v>
      </c>
      <c r="O21" s="32">
        <f t="shared" si="7"/>
        <v>580.1</v>
      </c>
      <c r="P21" s="82">
        <f t="shared" si="1"/>
        <v>462.2</v>
      </c>
      <c r="Q21" s="32">
        <f t="shared" si="3"/>
        <v>-117.90000000000003</v>
      </c>
      <c r="R21" s="32">
        <f t="shared" si="8"/>
        <v>79.67591794518187</v>
      </c>
    </row>
    <row r="22" spans="1:18" ht="37.5" customHeight="1">
      <c r="A22" s="49"/>
      <c r="B22" s="64" t="s">
        <v>22</v>
      </c>
      <c r="C22" s="10" t="s">
        <v>23</v>
      </c>
      <c r="D22" s="37">
        <v>540.5</v>
      </c>
      <c r="E22" s="37">
        <v>210.7</v>
      </c>
      <c r="F22" s="37">
        <v>127.1</v>
      </c>
      <c r="G22" s="37">
        <f t="shared" si="4"/>
        <v>-83.6</v>
      </c>
      <c r="H22" s="37">
        <f t="shared" si="2"/>
        <v>60.32273374466065</v>
      </c>
      <c r="I22" s="37">
        <v>192</v>
      </c>
      <c r="J22" s="37">
        <v>51.2</v>
      </c>
      <c r="K22" s="37">
        <v>0</v>
      </c>
      <c r="L22" s="37">
        <f t="shared" si="5"/>
        <v>-51.2</v>
      </c>
      <c r="M22" s="37">
        <v>0</v>
      </c>
      <c r="N22" s="32">
        <f t="shared" si="6"/>
        <v>732.5</v>
      </c>
      <c r="O22" s="32">
        <f t="shared" si="7"/>
        <v>261.9</v>
      </c>
      <c r="P22" s="82">
        <f t="shared" si="1"/>
        <v>127.1</v>
      </c>
      <c r="Q22" s="32">
        <f t="shared" si="3"/>
        <v>-134.79999999999998</v>
      </c>
      <c r="R22" s="32">
        <f t="shared" si="8"/>
        <v>48.529973272241314</v>
      </c>
    </row>
    <row r="23" spans="1:18" s="16" customFormat="1" ht="15.75" customHeight="1">
      <c r="A23" s="50">
        <v>3</v>
      </c>
      <c r="B23" s="13"/>
      <c r="C23" s="18" t="s">
        <v>102</v>
      </c>
      <c r="D23" s="38">
        <f>SUM(D24:D25)</f>
        <v>23292.034</v>
      </c>
      <c r="E23" s="38">
        <f>SUM(E24:E25)</f>
        <v>15854.9</v>
      </c>
      <c r="F23" s="38">
        <f>SUM(F24:F25)</f>
        <v>4242.099999999999</v>
      </c>
      <c r="G23" s="38">
        <f>SUM(G24:G25)</f>
        <v>-11612.800000000001</v>
      </c>
      <c r="H23" s="38">
        <f t="shared" si="2"/>
        <v>26.755766356142264</v>
      </c>
      <c r="I23" s="38">
        <f>SUM(I24:I25)</f>
        <v>32.3</v>
      </c>
      <c r="J23" s="38">
        <f>SUM(J24:J25)</f>
        <v>32.3</v>
      </c>
      <c r="K23" s="38">
        <f>SUM(K24:K25)</f>
        <v>0</v>
      </c>
      <c r="L23" s="38">
        <f>SUM(L24:L25)</f>
        <v>-32.3</v>
      </c>
      <c r="M23" s="38">
        <v>0</v>
      </c>
      <c r="N23" s="34">
        <f>SUM(N24:N25)</f>
        <v>23324.334</v>
      </c>
      <c r="O23" s="34">
        <f>SUM(O24:O25)</f>
        <v>15887.199999999999</v>
      </c>
      <c r="P23" s="70">
        <f t="shared" si="1"/>
        <v>4242.099999999999</v>
      </c>
      <c r="Q23" s="34">
        <f>SUM(Q24:Q25)</f>
        <v>-11645.1</v>
      </c>
      <c r="R23" s="33">
        <f t="shared" si="8"/>
        <v>26.70136965607533</v>
      </c>
    </row>
    <row r="24" spans="1:18" ht="15.75" customHeight="1">
      <c r="A24" s="49"/>
      <c r="B24" s="64" t="s">
        <v>24</v>
      </c>
      <c r="C24" s="10" t="s">
        <v>25</v>
      </c>
      <c r="D24" s="37">
        <v>21334.694</v>
      </c>
      <c r="E24" s="37">
        <v>15034.4</v>
      </c>
      <c r="F24" s="37">
        <v>3587.2</v>
      </c>
      <c r="G24" s="37">
        <f>F24-E24</f>
        <v>-11447.2</v>
      </c>
      <c r="H24" s="37">
        <f t="shared" si="2"/>
        <v>23.85994785292396</v>
      </c>
      <c r="I24" s="37">
        <v>32.3</v>
      </c>
      <c r="J24" s="37">
        <v>32.3</v>
      </c>
      <c r="K24" s="37">
        <v>0</v>
      </c>
      <c r="L24" s="37">
        <f>K24-J24</f>
        <v>-32.3</v>
      </c>
      <c r="M24" s="37">
        <v>0</v>
      </c>
      <c r="N24" s="32">
        <f>SUM(D24+I24)</f>
        <v>21366.994</v>
      </c>
      <c r="O24" s="32">
        <f>E24+J24</f>
        <v>15066.699999999999</v>
      </c>
      <c r="P24" s="82">
        <f t="shared" si="1"/>
        <v>3587.2</v>
      </c>
      <c r="Q24" s="32">
        <f t="shared" si="3"/>
        <v>-11479.5</v>
      </c>
      <c r="R24" s="32">
        <f>SUM(P24/O24)*100</f>
        <v>23.808796883192738</v>
      </c>
    </row>
    <row r="25" spans="1:18" ht="15.75" customHeight="1">
      <c r="A25" s="49"/>
      <c r="B25" s="64" t="s">
        <v>26</v>
      </c>
      <c r="C25" s="10" t="s">
        <v>27</v>
      </c>
      <c r="D25" s="37">
        <v>1957.34</v>
      </c>
      <c r="E25" s="37">
        <v>820.5</v>
      </c>
      <c r="F25" s="37">
        <v>654.9</v>
      </c>
      <c r="G25" s="37">
        <f>F25-E25</f>
        <v>-165.60000000000002</v>
      </c>
      <c r="H25" s="37">
        <f t="shared" si="2"/>
        <v>79.81718464351005</v>
      </c>
      <c r="I25" s="37"/>
      <c r="J25" s="37"/>
      <c r="K25" s="37">
        <v>0</v>
      </c>
      <c r="L25" s="37">
        <f>K25-J25</f>
        <v>0</v>
      </c>
      <c r="M25" s="37">
        <v>0</v>
      </c>
      <c r="N25" s="32">
        <f>SUM(D25+I25)</f>
        <v>1957.34</v>
      </c>
      <c r="O25" s="32">
        <f>E25+J25</f>
        <v>820.5</v>
      </c>
      <c r="P25" s="82">
        <f t="shared" si="1"/>
        <v>654.9</v>
      </c>
      <c r="Q25" s="32">
        <f t="shared" si="3"/>
        <v>-165.60000000000002</v>
      </c>
      <c r="R25" s="32">
        <f>SUM(P25/O25)*100</f>
        <v>79.81718464351005</v>
      </c>
    </row>
    <row r="26" spans="1:18" s="16" customFormat="1" ht="15.75" customHeight="1">
      <c r="A26" s="50">
        <v>4</v>
      </c>
      <c r="B26" s="13"/>
      <c r="C26" s="18" t="s">
        <v>103</v>
      </c>
      <c r="D26" s="38">
        <f>D27+D28+D29+D30+D39</f>
        <v>20496.371</v>
      </c>
      <c r="E26" s="38">
        <f aca="true" t="shared" si="9" ref="E26:R26">E27+E28+E29+E30+E39</f>
        <v>7673.6</v>
      </c>
      <c r="F26" s="38">
        <f t="shared" si="9"/>
        <v>5660</v>
      </c>
      <c r="G26" s="38">
        <f t="shared" si="9"/>
        <v>-2013.6000000000001</v>
      </c>
      <c r="H26" s="38">
        <f t="shared" si="9"/>
        <v>366.14427296706407</v>
      </c>
      <c r="I26" s="38">
        <f t="shared" si="9"/>
        <v>37</v>
      </c>
      <c r="J26" s="38">
        <f t="shared" si="9"/>
        <v>37</v>
      </c>
      <c r="K26" s="38">
        <f t="shared" si="9"/>
        <v>43.8</v>
      </c>
      <c r="L26" s="38">
        <f t="shared" si="9"/>
        <v>6.799999999999997</v>
      </c>
      <c r="M26" s="38">
        <f t="shared" si="9"/>
        <v>0</v>
      </c>
      <c r="N26" s="38">
        <f t="shared" si="9"/>
        <v>20533.371</v>
      </c>
      <c r="O26" s="38">
        <f t="shared" si="9"/>
        <v>7710.6</v>
      </c>
      <c r="P26" s="38">
        <f t="shared" si="9"/>
        <v>5703.799999999999</v>
      </c>
      <c r="Q26" s="38">
        <f t="shared" si="9"/>
        <v>-2006.8</v>
      </c>
      <c r="R26" s="38">
        <f t="shared" si="9"/>
        <v>366.44011777498685</v>
      </c>
    </row>
    <row r="27" spans="1:18" ht="40.5" customHeight="1">
      <c r="A27" s="49"/>
      <c r="B27" s="64" t="s">
        <v>28</v>
      </c>
      <c r="C27" s="10" t="s">
        <v>29</v>
      </c>
      <c r="D27" s="37">
        <f>59.961+32.76+270.279+51.205</f>
        <v>414.205</v>
      </c>
      <c r="E27" s="37">
        <v>178.2</v>
      </c>
      <c r="F27" s="37">
        <v>97.8</v>
      </c>
      <c r="G27" s="37">
        <f aca="true" t="shared" si="10" ref="G27:G39">F27-E27</f>
        <v>-80.39999999999999</v>
      </c>
      <c r="H27" s="37">
        <f t="shared" si="2"/>
        <v>54.882154882154886</v>
      </c>
      <c r="I27" s="37">
        <v>0</v>
      </c>
      <c r="J27" s="37">
        <v>0</v>
      </c>
      <c r="K27" s="37">
        <v>0</v>
      </c>
      <c r="L27" s="37">
        <f aca="true" t="shared" si="11" ref="L27:L39">K27-J27</f>
        <v>0</v>
      </c>
      <c r="M27" s="37">
        <v>0</v>
      </c>
      <c r="N27" s="32">
        <f aca="true" t="shared" si="12" ref="N27:N39">SUM(D27+I27)</f>
        <v>414.205</v>
      </c>
      <c r="O27" s="32">
        <f aca="true" t="shared" si="13" ref="O27:O39">E27+J27</f>
        <v>178.2</v>
      </c>
      <c r="P27" s="82">
        <f t="shared" si="1"/>
        <v>97.8</v>
      </c>
      <c r="Q27" s="32">
        <f t="shared" si="3"/>
        <v>-80.39999999999999</v>
      </c>
      <c r="R27" s="32">
        <f aca="true" t="shared" si="14" ref="R27:R51">SUM(P27/O27)*100</f>
        <v>54.882154882154886</v>
      </c>
    </row>
    <row r="28" spans="1:18" ht="27" customHeight="1">
      <c r="A28" s="49"/>
      <c r="B28" s="64" t="s">
        <v>30</v>
      </c>
      <c r="C28" s="10" t="s">
        <v>31</v>
      </c>
      <c r="D28" s="37">
        <v>124.1</v>
      </c>
      <c r="E28" s="37">
        <v>51.7</v>
      </c>
      <c r="F28" s="37">
        <v>51.7</v>
      </c>
      <c r="G28" s="37">
        <f t="shared" si="10"/>
        <v>0</v>
      </c>
      <c r="H28" s="37">
        <f t="shared" si="2"/>
        <v>100</v>
      </c>
      <c r="I28" s="37">
        <v>0</v>
      </c>
      <c r="J28" s="37">
        <v>0</v>
      </c>
      <c r="K28" s="37">
        <v>0</v>
      </c>
      <c r="L28" s="37">
        <f t="shared" si="11"/>
        <v>0</v>
      </c>
      <c r="M28" s="37">
        <v>0</v>
      </c>
      <c r="N28" s="32">
        <f t="shared" si="12"/>
        <v>124.1</v>
      </c>
      <c r="O28" s="32">
        <f t="shared" si="13"/>
        <v>51.7</v>
      </c>
      <c r="P28" s="82">
        <f t="shared" si="1"/>
        <v>51.7</v>
      </c>
      <c r="Q28" s="32">
        <f t="shared" si="3"/>
        <v>0</v>
      </c>
      <c r="R28" s="32">
        <f t="shared" si="14"/>
        <v>100</v>
      </c>
    </row>
    <row r="29" spans="1:18" ht="27" customHeight="1">
      <c r="A29" s="49"/>
      <c r="B29" s="64" t="s">
        <v>32</v>
      </c>
      <c r="C29" s="10" t="s">
        <v>33</v>
      </c>
      <c r="D29" s="37">
        <v>20.8</v>
      </c>
      <c r="E29" s="37">
        <v>8.6</v>
      </c>
      <c r="F29" s="37">
        <v>5.8</v>
      </c>
      <c r="G29" s="37">
        <f t="shared" si="10"/>
        <v>-2.8</v>
      </c>
      <c r="H29" s="37">
        <f t="shared" si="2"/>
        <v>67.44186046511628</v>
      </c>
      <c r="I29" s="37">
        <v>0</v>
      </c>
      <c r="J29" s="37">
        <v>0</v>
      </c>
      <c r="K29" s="37">
        <v>0</v>
      </c>
      <c r="L29" s="37">
        <f t="shared" si="11"/>
        <v>0</v>
      </c>
      <c r="M29" s="37">
        <v>0</v>
      </c>
      <c r="N29" s="32">
        <f t="shared" si="12"/>
        <v>20.8</v>
      </c>
      <c r="O29" s="32">
        <f t="shared" si="13"/>
        <v>8.6</v>
      </c>
      <c r="P29" s="82">
        <f t="shared" si="1"/>
        <v>5.8</v>
      </c>
      <c r="Q29" s="32">
        <f t="shared" si="3"/>
        <v>-2.8</v>
      </c>
      <c r="R29" s="32">
        <f t="shared" si="14"/>
        <v>67.44186046511628</v>
      </c>
    </row>
    <row r="30" spans="1:18" ht="36" customHeight="1">
      <c r="A30" s="49"/>
      <c r="B30" s="64" t="s">
        <v>34</v>
      </c>
      <c r="C30" s="10" t="s">
        <v>35</v>
      </c>
      <c r="D30" s="37">
        <v>14159.466</v>
      </c>
      <c r="E30" s="37">
        <v>5009</v>
      </c>
      <c r="F30" s="37">
        <v>3908.6</v>
      </c>
      <c r="G30" s="37">
        <f t="shared" si="10"/>
        <v>-1100.4</v>
      </c>
      <c r="H30" s="37">
        <f t="shared" si="2"/>
        <v>78.03154322220004</v>
      </c>
      <c r="I30" s="37">
        <v>37</v>
      </c>
      <c r="J30" s="37">
        <v>37</v>
      </c>
      <c r="K30" s="37">
        <v>43.8</v>
      </c>
      <c r="L30" s="37">
        <f t="shared" si="11"/>
        <v>6.799999999999997</v>
      </c>
      <c r="M30" s="37">
        <v>0</v>
      </c>
      <c r="N30" s="32">
        <f t="shared" si="12"/>
        <v>14196.466</v>
      </c>
      <c r="O30" s="32">
        <f t="shared" si="13"/>
        <v>5046</v>
      </c>
      <c r="P30" s="82">
        <f t="shared" si="1"/>
        <v>3952.4</v>
      </c>
      <c r="Q30" s="32">
        <f t="shared" si="3"/>
        <v>-1093.6</v>
      </c>
      <c r="R30" s="32">
        <f t="shared" si="14"/>
        <v>78.32738803012288</v>
      </c>
    </row>
    <row r="31" spans="1:18" ht="15" customHeight="1">
      <c r="A31" s="49"/>
      <c r="B31" s="64" t="s">
        <v>36</v>
      </c>
      <c r="C31" s="10" t="s">
        <v>37</v>
      </c>
      <c r="D31" s="37">
        <v>132</v>
      </c>
      <c r="E31" s="37">
        <v>46</v>
      </c>
      <c r="F31" s="37">
        <v>45</v>
      </c>
      <c r="G31" s="37">
        <f t="shared" si="10"/>
        <v>-1</v>
      </c>
      <c r="H31" s="37">
        <v>0</v>
      </c>
      <c r="I31" s="37">
        <v>0</v>
      </c>
      <c r="J31" s="37">
        <v>0</v>
      </c>
      <c r="K31" s="37">
        <v>0</v>
      </c>
      <c r="L31" s="37">
        <f t="shared" si="11"/>
        <v>0</v>
      </c>
      <c r="M31" s="37">
        <v>0</v>
      </c>
      <c r="N31" s="32">
        <f t="shared" si="12"/>
        <v>132</v>
      </c>
      <c r="O31" s="32">
        <f t="shared" si="13"/>
        <v>46</v>
      </c>
      <c r="P31" s="82">
        <f t="shared" si="1"/>
        <v>45</v>
      </c>
      <c r="Q31" s="32">
        <f t="shared" si="3"/>
        <v>-1</v>
      </c>
      <c r="R31" s="32">
        <v>0</v>
      </c>
    </row>
    <row r="32" spans="1:18" ht="15" customHeight="1">
      <c r="A32" s="49"/>
      <c r="B32" s="64" t="s">
        <v>38</v>
      </c>
      <c r="C32" s="10" t="s">
        <v>39</v>
      </c>
      <c r="D32" s="37">
        <v>7.15</v>
      </c>
      <c r="E32" s="37">
        <v>1.3</v>
      </c>
      <c r="F32" s="37"/>
      <c r="G32" s="37">
        <f t="shared" si="10"/>
        <v>-1.3</v>
      </c>
      <c r="H32" s="37">
        <v>0</v>
      </c>
      <c r="I32" s="37">
        <v>0</v>
      </c>
      <c r="J32" s="37">
        <v>0</v>
      </c>
      <c r="K32" s="37">
        <v>0</v>
      </c>
      <c r="L32" s="37">
        <f t="shared" si="11"/>
        <v>0</v>
      </c>
      <c r="M32" s="37">
        <v>0</v>
      </c>
      <c r="N32" s="32">
        <f t="shared" si="12"/>
        <v>7.15</v>
      </c>
      <c r="O32" s="32">
        <f t="shared" si="13"/>
        <v>1.3</v>
      </c>
      <c r="P32" s="82">
        <f t="shared" si="1"/>
        <v>0</v>
      </c>
      <c r="Q32" s="32">
        <f t="shared" si="3"/>
        <v>-1.3</v>
      </c>
      <c r="R32" s="32">
        <v>0</v>
      </c>
    </row>
    <row r="33" spans="1:18" ht="15" customHeight="1">
      <c r="A33" s="49"/>
      <c r="B33" s="64" t="s">
        <v>40</v>
      </c>
      <c r="C33" s="10" t="s">
        <v>41</v>
      </c>
      <c r="D33" s="37">
        <v>139.5</v>
      </c>
      <c r="E33" s="37">
        <v>69.8</v>
      </c>
      <c r="F33" s="37">
        <v>67.5</v>
      </c>
      <c r="G33" s="37">
        <f t="shared" si="10"/>
        <v>-2.299999999999997</v>
      </c>
      <c r="H33" s="37">
        <f t="shared" si="2"/>
        <v>96.70487106017193</v>
      </c>
      <c r="I33" s="37">
        <v>0</v>
      </c>
      <c r="J33" s="37">
        <v>0</v>
      </c>
      <c r="K33" s="37">
        <v>0</v>
      </c>
      <c r="L33" s="37">
        <f t="shared" si="11"/>
        <v>0</v>
      </c>
      <c r="M33" s="37">
        <v>0</v>
      </c>
      <c r="N33" s="32">
        <f t="shared" si="12"/>
        <v>139.5</v>
      </c>
      <c r="O33" s="32">
        <f t="shared" si="13"/>
        <v>69.8</v>
      </c>
      <c r="P33" s="82">
        <f t="shared" si="1"/>
        <v>67.5</v>
      </c>
      <c r="Q33" s="32">
        <f t="shared" si="3"/>
        <v>-2.299999999999997</v>
      </c>
      <c r="R33" s="32">
        <f t="shared" si="14"/>
        <v>96.70487106017193</v>
      </c>
    </row>
    <row r="34" spans="1:18" ht="40.5" customHeight="1">
      <c r="A34" s="49"/>
      <c r="B34" s="64" t="s">
        <v>42</v>
      </c>
      <c r="C34" s="10" t="s">
        <v>43</v>
      </c>
      <c r="D34" s="37">
        <v>2003.2</v>
      </c>
      <c r="E34" s="37">
        <v>0</v>
      </c>
      <c r="F34" s="37"/>
      <c r="G34" s="37">
        <f t="shared" si="10"/>
        <v>0</v>
      </c>
      <c r="H34" s="37">
        <v>0</v>
      </c>
      <c r="I34" s="37">
        <v>0</v>
      </c>
      <c r="J34" s="37">
        <v>0</v>
      </c>
      <c r="K34" s="37">
        <v>0</v>
      </c>
      <c r="L34" s="37">
        <f t="shared" si="11"/>
        <v>0</v>
      </c>
      <c r="M34" s="37">
        <v>0</v>
      </c>
      <c r="N34" s="32">
        <f t="shared" si="12"/>
        <v>2003.2</v>
      </c>
      <c r="O34" s="32">
        <f t="shared" si="13"/>
        <v>0</v>
      </c>
      <c r="P34" s="82">
        <f t="shared" si="1"/>
        <v>0</v>
      </c>
      <c r="Q34" s="32">
        <f t="shared" si="3"/>
        <v>0</v>
      </c>
      <c r="R34" s="32">
        <v>0</v>
      </c>
    </row>
    <row r="35" spans="1:18" ht="52.5" customHeight="1">
      <c r="A35" s="49"/>
      <c r="B35" s="64" t="s">
        <v>44</v>
      </c>
      <c r="C35" s="10" t="s">
        <v>45</v>
      </c>
      <c r="D35" s="37">
        <v>600.2</v>
      </c>
      <c r="E35" s="37">
        <v>280</v>
      </c>
      <c r="F35" s="37">
        <v>253.8</v>
      </c>
      <c r="G35" s="37">
        <f t="shared" si="10"/>
        <v>-26.19999999999999</v>
      </c>
      <c r="H35" s="37">
        <f t="shared" si="2"/>
        <v>90.64285714285715</v>
      </c>
      <c r="I35" s="37">
        <v>0</v>
      </c>
      <c r="J35" s="37">
        <v>0</v>
      </c>
      <c r="K35" s="37">
        <v>0</v>
      </c>
      <c r="L35" s="37">
        <f t="shared" si="11"/>
        <v>0</v>
      </c>
      <c r="M35" s="37">
        <v>0</v>
      </c>
      <c r="N35" s="32">
        <f t="shared" si="12"/>
        <v>600.2</v>
      </c>
      <c r="O35" s="32">
        <f t="shared" si="13"/>
        <v>280</v>
      </c>
      <c r="P35" s="82">
        <f t="shared" si="1"/>
        <v>253.8</v>
      </c>
      <c r="Q35" s="32">
        <f t="shared" si="3"/>
        <v>-26.19999999999999</v>
      </c>
      <c r="R35" s="32">
        <f t="shared" si="14"/>
        <v>90.64285714285715</v>
      </c>
    </row>
    <row r="36" spans="1:18" ht="15" customHeight="1">
      <c r="A36" s="49"/>
      <c r="B36" s="64" t="s">
        <v>46</v>
      </c>
      <c r="C36" s="10" t="s">
        <v>47</v>
      </c>
      <c r="D36" s="37">
        <v>21.1</v>
      </c>
      <c r="E36" s="37">
        <v>10.546</v>
      </c>
      <c r="F36" s="37">
        <v>10.3</v>
      </c>
      <c r="G36" s="37">
        <f t="shared" si="10"/>
        <v>-0.24599999999999866</v>
      </c>
      <c r="H36" s="37">
        <v>0</v>
      </c>
      <c r="I36" s="37">
        <v>0</v>
      </c>
      <c r="J36" s="37">
        <v>0</v>
      </c>
      <c r="K36" s="37">
        <v>0</v>
      </c>
      <c r="L36" s="37">
        <f t="shared" si="11"/>
        <v>0</v>
      </c>
      <c r="M36" s="37">
        <v>0</v>
      </c>
      <c r="N36" s="32">
        <f t="shared" si="12"/>
        <v>21.1</v>
      </c>
      <c r="O36" s="32">
        <f t="shared" si="13"/>
        <v>10.546</v>
      </c>
      <c r="P36" s="82">
        <f t="shared" si="1"/>
        <v>10.3</v>
      </c>
      <c r="Q36" s="32">
        <f t="shared" si="3"/>
        <v>-0.24599999999999866</v>
      </c>
      <c r="R36" s="32">
        <v>0</v>
      </c>
    </row>
    <row r="37" spans="1:18" ht="51" customHeight="1">
      <c r="A37" s="49"/>
      <c r="B37" s="64" t="s">
        <v>48</v>
      </c>
      <c r="C37" s="10" t="s">
        <v>49</v>
      </c>
      <c r="D37" s="37">
        <v>669</v>
      </c>
      <c r="E37" s="37">
        <v>244</v>
      </c>
      <c r="F37" s="37">
        <v>180.8</v>
      </c>
      <c r="G37" s="37">
        <f t="shared" si="10"/>
        <v>-63.19999999999999</v>
      </c>
      <c r="H37" s="37">
        <f t="shared" si="2"/>
        <v>74.09836065573771</v>
      </c>
      <c r="I37" s="37">
        <v>0</v>
      </c>
      <c r="J37" s="37">
        <v>0</v>
      </c>
      <c r="K37" s="37">
        <v>0</v>
      </c>
      <c r="L37" s="37">
        <f t="shared" si="11"/>
        <v>0</v>
      </c>
      <c r="M37" s="37">
        <v>0</v>
      </c>
      <c r="N37" s="32">
        <f t="shared" si="12"/>
        <v>669</v>
      </c>
      <c r="O37" s="32">
        <f t="shared" si="13"/>
        <v>244</v>
      </c>
      <c r="P37" s="82">
        <f t="shared" si="1"/>
        <v>180.8</v>
      </c>
      <c r="Q37" s="32">
        <f t="shared" si="3"/>
        <v>-63.19999999999999</v>
      </c>
      <c r="R37" s="32">
        <f t="shared" si="14"/>
        <v>74.09836065573771</v>
      </c>
    </row>
    <row r="38" spans="1:18" ht="15.75" customHeight="1">
      <c r="A38" s="49"/>
      <c r="B38" s="64" t="s">
        <v>50</v>
      </c>
      <c r="C38" s="10" t="s">
        <v>51</v>
      </c>
      <c r="D38" s="37">
        <v>150.6</v>
      </c>
      <c r="E38" s="37">
        <v>90.8</v>
      </c>
      <c r="F38" s="37">
        <v>58.8</v>
      </c>
      <c r="G38" s="37">
        <f t="shared" si="10"/>
        <v>-32</v>
      </c>
      <c r="H38" s="37">
        <f t="shared" si="2"/>
        <v>64.75770925110133</v>
      </c>
      <c r="I38" s="37">
        <v>0</v>
      </c>
      <c r="J38" s="37">
        <v>0</v>
      </c>
      <c r="K38" s="37">
        <v>0</v>
      </c>
      <c r="L38" s="37">
        <f t="shared" si="11"/>
        <v>0</v>
      </c>
      <c r="M38" s="37">
        <v>0</v>
      </c>
      <c r="N38" s="32">
        <f t="shared" si="12"/>
        <v>150.6</v>
      </c>
      <c r="O38" s="32">
        <f t="shared" si="13"/>
        <v>90.8</v>
      </c>
      <c r="P38" s="82">
        <f t="shared" si="1"/>
        <v>58.8</v>
      </c>
      <c r="Q38" s="32">
        <f t="shared" si="3"/>
        <v>-32</v>
      </c>
      <c r="R38" s="32">
        <f t="shared" si="14"/>
        <v>64.75770925110133</v>
      </c>
    </row>
    <row r="39" spans="1:18" ht="12.75">
      <c r="A39" s="49"/>
      <c r="B39" s="64" t="s">
        <v>52</v>
      </c>
      <c r="C39" s="10" t="s">
        <v>53</v>
      </c>
      <c r="D39" s="37">
        <v>5777.8</v>
      </c>
      <c r="E39" s="37">
        <v>2426.1</v>
      </c>
      <c r="F39" s="37">
        <v>1596.1</v>
      </c>
      <c r="G39" s="37">
        <f t="shared" si="10"/>
        <v>-830</v>
      </c>
      <c r="H39" s="37">
        <f t="shared" si="2"/>
        <v>65.78871439759284</v>
      </c>
      <c r="I39" s="37">
        <v>0</v>
      </c>
      <c r="J39" s="37">
        <v>0</v>
      </c>
      <c r="K39" s="37">
        <v>0</v>
      </c>
      <c r="L39" s="37">
        <f t="shared" si="11"/>
        <v>0</v>
      </c>
      <c r="M39" s="37">
        <v>0</v>
      </c>
      <c r="N39" s="32">
        <f t="shared" si="12"/>
        <v>5777.8</v>
      </c>
      <c r="O39" s="32">
        <f t="shared" si="13"/>
        <v>2426.1</v>
      </c>
      <c r="P39" s="82">
        <f t="shared" si="1"/>
        <v>1596.1</v>
      </c>
      <c r="Q39" s="32">
        <f t="shared" si="3"/>
        <v>-830</v>
      </c>
      <c r="R39" s="32">
        <f t="shared" si="14"/>
        <v>65.78871439759284</v>
      </c>
    </row>
    <row r="40" spans="1:18" s="16" customFormat="1" ht="15.75" customHeight="1">
      <c r="A40" s="50">
        <v>5</v>
      </c>
      <c r="B40" s="13"/>
      <c r="C40" s="18" t="s">
        <v>104</v>
      </c>
      <c r="D40" s="38">
        <f>SUM(D41:D44)</f>
        <v>19569.942000000003</v>
      </c>
      <c r="E40" s="38">
        <f aca="true" t="shared" si="15" ref="E40:Q40">SUM(E41:E44)</f>
        <v>8412.4</v>
      </c>
      <c r="F40" s="38">
        <f t="shared" si="15"/>
        <v>7078.2</v>
      </c>
      <c r="G40" s="38">
        <f t="shared" si="15"/>
        <v>-1334.1999999999998</v>
      </c>
      <c r="H40" s="38">
        <f t="shared" si="2"/>
        <v>84.14007893110171</v>
      </c>
      <c r="I40" s="38">
        <f t="shared" si="15"/>
        <v>700.595</v>
      </c>
      <c r="J40" s="38">
        <f t="shared" si="15"/>
        <v>217.20000000000002</v>
      </c>
      <c r="K40" s="38">
        <f t="shared" si="15"/>
        <v>49.2</v>
      </c>
      <c r="L40" s="38">
        <f t="shared" si="15"/>
        <v>-168.00000000000003</v>
      </c>
      <c r="M40" s="38">
        <v>0</v>
      </c>
      <c r="N40" s="34">
        <f t="shared" si="15"/>
        <v>20270.537</v>
      </c>
      <c r="O40" s="34">
        <f t="shared" si="15"/>
        <v>8629.6</v>
      </c>
      <c r="P40" s="70">
        <f t="shared" si="1"/>
        <v>7127.4</v>
      </c>
      <c r="Q40" s="34">
        <f t="shared" si="15"/>
        <v>-1502.2000000000003</v>
      </c>
      <c r="R40" s="33">
        <f t="shared" si="14"/>
        <v>82.59247242050616</v>
      </c>
    </row>
    <row r="41" spans="1:18" ht="15.75" customHeight="1">
      <c r="A41" s="49"/>
      <c r="B41" s="64" t="s">
        <v>54</v>
      </c>
      <c r="C41" s="10" t="s">
        <v>55</v>
      </c>
      <c r="D41" s="37">
        <v>3613.432</v>
      </c>
      <c r="E41" s="37">
        <v>1526.9</v>
      </c>
      <c r="F41" s="37">
        <v>1306.5</v>
      </c>
      <c r="G41" s="37">
        <f aca="true" t="shared" si="16" ref="G41:G46">F41-E41</f>
        <v>-220.4000000000001</v>
      </c>
      <c r="H41" s="37">
        <f t="shared" si="2"/>
        <v>85.56552491977209</v>
      </c>
      <c r="I41" s="37">
        <v>107.4</v>
      </c>
      <c r="J41" s="37">
        <v>7.4</v>
      </c>
      <c r="K41" s="37">
        <v>19.8</v>
      </c>
      <c r="L41" s="37">
        <f>K41-J41</f>
        <v>12.4</v>
      </c>
      <c r="M41" s="37">
        <v>0</v>
      </c>
      <c r="N41" s="32">
        <f>SUM(D41+I41)</f>
        <v>3720.832</v>
      </c>
      <c r="O41" s="32">
        <f>E41+J41</f>
        <v>1534.3000000000002</v>
      </c>
      <c r="P41" s="82">
        <f t="shared" si="1"/>
        <v>1326.3</v>
      </c>
      <c r="Q41" s="32">
        <f t="shared" si="3"/>
        <v>-208.00000000000023</v>
      </c>
      <c r="R41" s="32">
        <f t="shared" si="14"/>
        <v>86.44332920550086</v>
      </c>
    </row>
    <row r="42" spans="1:18" ht="15.75" customHeight="1">
      <c r="A42" s="49"/>
      <c r="B42" s="64" t="s">
        <v>56</v>
      </c>
      <c r="C42" s="10" t="s">
        <v>57</v>
      </c>
      <c r="D42" s="37">
        <v>3132.052</v>
      </c>
      <c r="E42" s="37">
        <v>1370.8</v>
      </c>
      <c r="F42" s="37">
        <v>1122.9</v>
      </c>
      <c r="G42" s="37">
        <f t="shared" si="16"/>
        <v>-247.89999999999986</v>
      </c>
      <c r="H42" s="37">
        <f t="shared" si="2"/>
        <v>81.91566968193756</v>
      </c>
      <c r="I42" s="37">
        <v>67.4</v>
      </c>
      <c r="J42" s="37">
        <v>25</v>
      </c>
      <c r="K42" s="37">
        <v>1.3</v>
      </c>
      <c r="L42" s="37">
        <f>K42-J42</f>
        <v>-23.7</v>
      </c>
      <c r="M42" s="37">
        <v>0</v>
      </c>
      <c r="N42" s="32">
        <f>SUM(D42+I42)</f>
        <v>3199.452</v>
      </c>
      <c r="O42" s="32">
        <f>E42+J42</f>
        <v>1395.8</v>
      </c>
      <c r="P42" s="82">
        <f t="shared" si="1"/>
        <v>1124.2</v>
      </c>
      <c r="Q42" s="32">
        <f t="shared" si="3"/>
        <v>-271.5999999999999</v>
      </c>
      <c r="R42" s="32">
        <f t="shared" si="14"/>
        <v>80.54162487462388</v>
      </c>
    </row>
    <row r="43" spans="1:18" ht="27.75" customHeight="1">
      <c r="A43" s="49"/>
      <c r="B43" s="64" t="s">
        <v>58</v>
      </c>
      <c r="C43" s="10" t="s">
        <v>59</v>
      </c>
      <c r="D43" s="37">
        <v>8875.628</v>
      </c>
      <c r="E43" s="37">
        <v>3892.6</v>
      </c>
      <c r="F43" s="37">
        <v>3303.5</v>
      </c>
      <c r="G43" s="37">
        <f t="shared" si="16"/>
        <v>-589.0999999999999</v>
      </c>
      <c r="H43" s="37">
        <f t="shared" si="2"/>
        <v>84.8661562965627</v>
      </c>
      <c r="I43" s="37">
        <v>425.833</v>
      </c>
      <c r="J43" s="37">
        <v>184.8</v>
      </c>
      <c r="K43" s="37">
        <v>28.1</v>
      </c>
      <c r="L43" s="37">
        <f>K43-J43</f>
        <v>-156.70000000000002</v>
      </c>
      <c r="M43" s="37">
        <v>0</v>
      </c>
      <c r="N43" s="32">
        <f>SUM(D43+I43)</f>
        <v>9301.461000000001</v>
      </c>
      <c r="O43" s="32">
        <f>E43+J43</f>
        <v>4077.4</v>
      </c>
      <c r="P43" s="82">
        <f t="shared" si="1"/>
        <v>3331.6</v>
      </c>
      <c r="Q43" s="32">
        <f t="shared" si="3"/>
        <v>-745.8000000000002</v>
      </c>
      <c r="R43" s="32">
        <f t="shared" si="14"/>
        <v>81.70893216265267</v>
      </c>
    </row>
    <row r="44" spans="1:18" ht="15.75" customHeight="1">
      <c r="A44" s="49"/>
      <c r="B44" s="64" t="s">
        <v>60</v>
      </c>
      <c r="C44" s="10" t="s">
        <v>61</v>
      </c>
      <c r="D44" s="37">
        <v>3948.83</v>
      </c>
      <c r="E44" s="37">
        <v>1622.1</v>
      </c>
      <c r="F44" s="37">
        <v>1345.3</v>
      </c>
      <c r="G44" s="37">
        <f t="shared" si="16"/>
        <v>-276.79999999999995</v>
      </c>
      <c r="H44" s="37">
        <f t="shared" si="2"/>
        <v>82.93570063497936</v>
      </c>
      <c r="I44" s="37">
        <v>99.962</v>
      </c>
      <c r="J44" s="37">
        <v>0</v>
      </c>
      <c r="K44" s="37">
        <v>0</v>
      </c>
      <c r="L44" s="37">
        <f>K44-J44</f>
        <v>0</v>
      </c>
      <c r="M44" s="37">
        <v>0</v>
      </c>
      <c r="N44" s="32">
        <f>SUM(D44+I44)</f>
        <v>4048.792</v>
      </c>
      <c r="O44" s="32">
        <f>E44+J44</f>
        <v>1622.1</v>
      </c>
      <c r="P44" s="82">
        <f t="shared" si="1"/>
        <v>1345.3</v>
      </c>
      <c r="Q44" s="32">
        <f t="shared" si="3"/>
        <v>-276.79999999999995</v>
      </c>
      <c r="R44" s="32">
        <f t="shared" si="14"/>
        <v>82.93570063497936</v>
      </c>
    </row>
    <row r="45" spans="1:18" s="16" customFormat="1" ht="15.75" customHeight="1">
      <c r="A45" s="50">
        <v>6</v>
      </c>
      <c r="B45" s="19"/>
      <c r="C45" s="74" t="s">
        <v>105</v>
      </c>
      <c r="D45" s="38">
        <f>SUM(D46)</f>
        <v>1494.6</v>
      </c>
      <c r="E45" s="38">
        <f aca="true" t="shared" si="17" ref="E45:Q45">SUM(E46)</f>
        <v>426.1</v>
      </c>
      <c r="F45" s="38">
        <f t="shared" si="17"/>
        <v>180.8</v>
      </c>
      <c r="G45" s="38">
        <f t="shared" si="17"/>
        <v>-245.3</v>
      </c>
      <c r="H45" s="38">
        <f t="shared" si="17"/>
        <v>42.43135414222014</v>
      </c>
      <c r="I45" s="38">
        <v>0</v>
      </c>
      <c r="J45" s="38">
        <v>0</v>
      </c>
      <c r="K45" s="38">
        <v>0</v>
      </c>
      <c r="L45" s="38">
        <f t="shared" si="17"/>
        <v>0</v>
      </c>
      <c r="M45" s="38">
        <v>0</v>
      </c>
      <c r="N45" s="34">
        <f t="shared" si="17"/>
        <v>1494.6</v>
      </c>
      <c r="O45" s="34">
        <f t="shared" si="17"/>
        <v>426.1</v>
      </c>
      <c r="P45" s="70">
        <f t="shared" si="1"/>
        <v>180.8</v>
      </c>
      <c r="Q45" s="34">
        <f t="shared" si="17"/>
        <v>-245.3</v>
      </c>
      <c r="R45" s="33">
        <f t="shared" si="14"/>
        <v>42.43135414222014</v>
      </c>
    </row>
    <row r="46" spans="1:18" ht="15.75" customHeight="1">
      <c r="A46" s="49"/>
      <c r="B46" s="64" t="s">
        <v>62</v>
      </c>
      <c r="C46" s="10" t="s">
        <v>63</v>
      </c>
      <c r="D46" s="37">
        <f>1185+309.6</f>
        <v>1494.6</v>
      </c>
      <c r="E46" s="37">
        <v>426.1</v>
      </c>
      <c r="F46" s="37">
        <v>180.8</v>
      </c>
      <c r="G46" s="37">
        <f t="shared" si="16"/>
        <v>-245.3</v>
      </c>
      <c r="H46" s="37">
        <f t="shared" si="2"/>
        <v>42.43135414222014</v>
      </c>
      <c r="I46" s="37">
        <v>0</v>
      </c>
      <c r="J46" s="37">
        <v>0</v>
      </c>
      <c r="K46" s="37">
        <v>0</v>
      </c>
      <c r="L46" s="37">
        <f>K46-J46</f>
        <v>0</v>
      </c>
      <c r="M46" s="37">
        <v>0</v>
      </c>
      <c r="N46" s="32">
        <f>SUM(D46+I46)</f>
        <v>1494.6</v>
      </c>
      <c r="O46" s="32">
        <f>E46+J46</f>
        <v>426.1</v>
      </c>
      <c r="P46" s="82">
        <f t="shared" si="1"/>
        <v>180.8</v>
      </c>
      <c r="Q46" s="32">
        <f t="shared" si="3"/>
        <v>-245.3</v>
      </c>
      <c r="R46" s="32">
        <f t="shared" si="14"/>
        <v>42.43135414222014</v>
      </c>
    </row>
    <row r="47" spans="1:18" s="16" customFormat="1" ht="15.75" customHeight="1">
      <c r="A47" s="50">
        <v>7</v>
      </c>
      <c r="B47" s="13"/>
      <c r="C47" s="74" t="s">
        <v>106</v>
      </c>
      <c r="D47" s="38">
        <f>SUM(D48:D49)</f>
        <v>44070.532999999996</v>
      </c>
      <c r="E47" s="38">
        <f aca="true" t="shared" si="18" ref="E47:R47">SUM(E48:E49)</f>
        <v>20089.1</v>
      </c>
      <c r="F47" s="38">
        <f>F48+F49</f>
        <v>17328.9</v>
      </c>
      <c r="G47" s="38">
        <f t="shared" si="18"/>
        <v>-2337</v>
      </c>
      <c r="H47" s="38">
        <f t="shared" si="18"/>
        <v>87.93245894867293</v>
      </c>
      <c r="I47" s="38">
        <f t="shared" si="18"/>
        <v>2525.402</v>
      </c>
      <c r="J47" s="38">
        <f t="shared" si="18"/>
        <v>1625.402</v>
      </c>
      <c r="K47" s="38">
        <f t="shared" si="18"/>
        <v>0</v>
      </c>
      <c r="L47" s="38">
        <f t="shared" si="18"/>
        <v>-1625.402</v>
      </c>
      <c r="M47" s="38">
        <f t="shared" si="18"/>
        <v>0</v>
      </c>
      <c r="N47" s="38">
        <f t="shared" si="18"/>
        <v>46595.935</v>
      </c>
      <c r="O47" s="38">
        <f t="shared" si="18"/>
        <v>21714.502</v>
      </c>
      <c r="P47" s="70">
        <f t="shared" si="1"/>
        <v>17328.9</v>
      </c>
      <c r="Q47" s="38">
        <f t="shared" si="18"/>
        <v>-4385.602000000002</v>
      </c>
      <c r="R47" s="38">
        <f t="shared" si="18"/>
        <v>83.19734190624071</v>
      </c>
    </row>
    <row r="48" spans="1:18" ht="25.5">
      <c r="A48" s="49"/>
      <c r="B48" s="64" t="s">
        <v>64</v>
      </c>
      <c r="C48" s="10" t="s">
        <v>65</v>
      </c>
      <c r="D48" s="37">
        <v>723.1</v>
      </c>
      <c r="E48" s="37">
        <v>723.1</v>
      </c>
      <c r="F48" s="37">
        <v>299.9</v>
      </c>
      <c r="G48" s="37">
        <v>0</v>
      </c>
      <c r="H48" s="37">
        <v>0</v>
      </c>
      <c r="I48" s="40">
        <v>823.2</v>
      </c>
      <c r="J48" s="40">
        <v>523.2</v>
      </c>
      <c r="K48" s="40">
        <v>0</v>
      </c>
      <c r="L48" s="37">
        <f>K48-J48</f>
        <v>-523.2</v>
      </c>
      <c r="M48" s="37">
        <v>0</v>
      </c>
      <c r="N48" s="32">
        <f>SUM(D48+I48)</f>
        <v>1546.3000000000002</v>
      </c>
      <c r="O48" s="32">
        <f>E48+J48</f>
        <v>1246.3000000000002</v>
      </c>
      <c r="P48" s="82">
        <f t="shared" si="1"/>
        <v>299.9</v>
      </c>
      <c r="Q48" s="32">
        <f t="shared" si="3"/>
        <v>-946.4000000000002</v>
      </c>
      <c r="R48" s="32">
        <v>0</v>
      </c>
    </row>
    <row r="49" spans="1:18" ht="15" customHeight="1">
      <c r="A49" s="49"/>
      <c r="B49" s="64" t="s">
        <v>66</v>
      </c>
      <c r="C49" s="10" t="s">
        <v>67</v>
      </c>
      <c r="D49" s="37">
        <v>43347.433</v>
      </c>
      <c r="E49" s="37">
        <v>19366</v>
      </c>
      <c r="F49" s="37">
        <v>17029</v>
      </c>
      <c r="G49" s="37">
        <f>F49-E49</f>
        <v>-2337</v>
      </c>
      <c r="H49" s="37">
        <f t="shared" si="2"/>
        <v>87.93245894867293</v>
      </c>
      <c r="I49" s="40">
        <v>1702.202</v>
      </c>
      <c r="J49" s="40">
        <v>1102.202</v>
      </c>
      <c r="K49" s="40">
        <v>0</v>
      </c>
      <c r="L49" s="37">
        <f>K49-J49</f>
        <v>-1102.202</v>
      </c>
      <c r="M49" s="37">
        <v>0</v>
      </c>
      <c r="N49" s="32">
        <f>SUM(D49+I49)</f>
        <v>45049.634999999995</v>
      </c>
      <c r="O49" s="32">
        <f>E49+J49</f>
        <v>20468.202</v>
      </c>
      <c r="P49" s="82">
        <f t="shared" si="1"/>
        <v>17029</v>
      </c>
      <c r="Q49" s="32">
        <f t="shared" si="3"/>
        <v>-3439.202000000001</v>
      </c>
      <c r="R49" s="32">
        <f t="shared" si="14"/>
        <v>83.19734190624071</v>
      </c>
    </row>
    <row r="50" spans="1:18" ht="15" customHeight="1">
      <c r="A50" s="49"/>
      <c r="B50" s="64" t="s">
        <v>109</v>
      </c>
      <c r="C50" s="10" t="s">
        <v>110</v>
      </c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40">
        <v>0</v>
      </c>
      <c r="J50" s="40">
        <v>0</v>
      </c>
      <c r="K50" s="40">
        <v>0</v>
      </c>
      <c r="L50" s="37">
        <f>K50-J50</f>
        <v>0</v>
      </c>
      <c r="M50" s="37">
        <v>0</v>
      </c>
      <c r="N50" s="32">
        <f>SUM(D50+I50)</f>
        <v>0</v>
      </c>
      <c r="O50" s="32">
        <f>E50+J50</f>
        <v>0</v>
      </c>
      <c r="P50" s="82">
        <f t="shared" si="1"/>
        <v>0</v>
      </c>
      <c r="Q50" s="32">
        <f t="shared" si="3"/>
        <v>0</v>
      </c>
      <c r="R50" s="32">
        <v>0</v>
      </c>
    </row>
    <row r="51" spans="1:18" s="16" customFormat="1" ht="15" customHeight="1">
      <c r="A51" s="50">
        <v>8</v>
      </c>
      <c r="B51" s="19"/>
      <c r="C51" s="74" t="s">
        <v>107</v>
      </c>
      <c r="D51" s="38">
        <f>SUM(D52:D63)</f>
        <v>21265.131</v>
      </c>
      <c r="E51" s="38">
        <f>SUM(E52:E63)</f>
        <v>11889.923</v>
      </c>
      <c r="F51" s="38">
        <f>SUM(F52:F63)</f>
        <v>3974.0000000000005</v>
      </c>
      <c r="G51" s="38">
        <f>SUM(G52:G63)</f>
        <v>-7915.923</v>
      </c>
      <c r="H51" s="38">
        <f>SUM(F51/E51)*100</f>
        <v>33.42326102532371</v>
      </c>
      <c r="I51" s="38">
        <f>SUM(I52:I63)</f>
        <v>26130.846</v>
      </c>
      <c r="J51" s="38">
        <f>SUM(J52:J63)</f>
        <v>7611.349999999999</v>
      </c>
      <c r="K51" s="38">
        <f>SUM(K52:K63)</f>
        <v>50.8</v>
      </c>
      <c r="L51" s="38">
        <f>SUM(L52:L63)</f>
        <v>-7560.549999999999</v>
      </c>
      <c r="M51" s="38">
        <v>0</v>
      </c>
      <c r="N51" s="34">
        <f>SUM(N52:N63)</f>
        <v>47395.977</v>
      </c>
      <c r="O51" s="34">
        <f>SUM(O52:O63)</f>
        <v>19501.273</v>
      </c>
      <c r="P51" s="70">
        <f t="shared" si="1"/>
        <v>4024.8000000000006</v>
      </c>
      <c r="Q51" s="34">
        <f>SUM(Q52:Q63)</f>
        <v>-15476.473000000002</v>
      </c>
      <c r="R51" s="33">
        <f t="shared" si="14"/>
        <v>20.638652666418242</v>
      </c>
    </row>
    <row r="52" spans="1:18" ht="15" customHeight="1">
      <c r="A52" s="49"/>
      <c r="B52" s="64" t="s">
        <v>68</v>
      </c>
      <c r="C52" s="10" t="s">
        <v>69</v>
      </c>
      <c r="D52" s="37">
        <v>170</v>
      </c>
      <c r="E52" s="37">
        <v>60</v>
      </c>
      <c r="F52" s="37">
        <v>0</v>
      </c>
      <c r="G52" s="37">
        <f aca="true" t="shared" si="19" ref="G52:G63">F52-E52</f>
        <v>-60</v>
      </c>
      <c r="H52" s="37">
        <v>0</v>
      </c>
      <c r="I52" s="37"/>
      <c r="J52" s="37"/>
      <c r="K52" s="37">
        <v>0</v>
      </c>
      <c r="L52" s="37">
        <f aca="true" t="shared" si="20" ref="L52:L63">K52-J52</f>
        <v>0</v>
      </c>
      <c r="M52" s="37">
        <v>0</v>
      </c>
      <c r="N52" s="32">
        <f aca="true" t="shared" si="21" ref="N52:N63">SUM(D52+I52)</f>
        <v>170</v>
      </c>
      <c r="O52" s="32">
        <f aca="true" t="shared" si="22" ref="O52:O63">E52+J52</f>
        <v>60</v>
      </c>
      <c r="P52" s="82">
        <f t="shared" si="1"/>
        <v>0</v>
      </c>
      <c r="Q52" s="32">
        <f t="shared" si="3"/>
        <v>-60</v>
      </c>
      <c r="R52" s="32">
        <v>0</v>
      </c>
    </row>
    <row r="53" spans="1:18" ht="15" customHeight="1">
      <c r="A53" s="49"/>
      <c r="B53" s="64" t="s">
        <v>111</v>
      </c>
      <c r="C53" s="10" t="s">
        <v>112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16950.649</v>
      </c>
      <c r="J53" s="37">
        <v>4356.8</v>
      </c>
      <c r="K53" s="37">
        <v>0</v>
      </c>
      <c r="L53" s="37">
        <f t="shared" si="20"/>
        <v>-4356.8</v>
      </c>
      <c r="M53" s="37">
        <v>0</v>
      </c>
      <c r="N53" s="32">
        <f t="shared" si="21"/>
        <v>16950.649</v>
      </c>
      <c r="O53" s="32">
        <f t="shared" si="22"/>
        <v>4356.8</v>
      </c>
      <c r="P53" s="82">
        <f t="shared" si="1"/>
        <v>0</v>
      </c>
      <c r="Q53" s="32">
        <f t="shared" si="3"/>
        <v>-4356.8</v>
      </c>
      <c r="R53" s="32">
        <v>0</v>
      </c>
    </row>
    <row r="54" spans="1:18" ht="15" customHeight="1">
      <c r="A54" s="49"/>
      <c r="B54" s="64" t="s">
        <v>113</v>
      </c>
      <c r="C54" s="10" t="s">
        <v>114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800</v>
      </c>
      <c r="J54" s="37">
        <v>0</v>
      </c>
      <c r="K54" s="37">
        <v>0</v>
      </c>
      <c r="L54" s="37">
        <f t="shared" si="20"/>
        <v>0</v>
      </c>
      <c r="M54" s="37">
        <v>0</v>
      </c>
      <c r="N54" s="32">
        <f t="shared" si="21"/>
        <v>800</v>
      </c>
      <c r="O54" s="32">
        <f t="shared" si="22"/>
        <v>0</v>
      </c>
      <c r="P54" s="82">
        <f t="shared" si="1"/>
        <v>0</v>
      </c>
      <c r="Q54" s="32">
        <f t="shared" si="3"/>
        <v>0</v>
      </c>
      <c r="R54" s="32">
        <v>0</v>
      </c>
    </row>
    <row r="55" spans="1:18" ht="26.25" customHeight="1">
      <c r="A55" s="49"/>
      <c r="B55" s="64" t="s">
        <v>115</v>
      </c>
      <c r="C55" s="10" t="s">
        <v>116</v>
      </c>
      <c r="D55" s="37">
        <v>0</v>
      </c>
      <c r="E55" s="37">
        <v>0</v>
      </c>
      <c r="F55" s="37">
        <v>0</v>
      </c>
      <c r="G55" s="37">
        <v>0</v>
      </c>
      <c r="H55" s="37">
        <v>0</v>
      </c>
      <c r="I55" s="37">
        <v>1200</v>
      </c>
      <c r="J55" s="37">
        <v>0</v>
      </c>
      <c r="K55" s="37">
        <v>0</v>
      </c>
      <c r="L55" s="37">
        <f t="shared" si="20"/>
        <v>0</v>
      </c>
      <c r="M55" s="37">
        <v>0</v>
      </c>
      <c r="N55" s="32">
        <f t="shared" si="21"/>
        <v>1200</v>
      </c>
      <c r="O55" s="32">
        <f t="shared" si="22"/>
        <v>0</v>
      </c>
      <c r="P55" s="82">
        <f t="shared" si="1"/>
        <v>0</v>
      </c>
      <c r="Q55" s="32">
        <f t="shared" si="3"/>
        <v>0</v>
      </c>
      <c r="R55" s="32">
        <v>0</v>
      </c>
    </row>
    <row r="56" spans="1:18" ht="26.25" customHeight="1">
      <c r="A56" s="49"/>
      <c r="B56" s="64" t="s">
        <v>117</v>
      </c>
      <c r="C56" s="10" t="s">
        <v>118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2801.989</v>
      </c>
      <c r="J56" s="37">
        <v>704.266</v>
      </c>
      <c r="K56" s="37">
        <v>0</v>
      </c>
      <c r="L56" s="37">
        <f t="shared" si="20"/>
        <v>-704.266</v>
      </c>
      <c r="M56" s="37">
        <v>0</v>
      </c>
      <c r="N56" s="32">
        <f t="shared" si="21"/>
        <v>2801.989</v>
      </c>
      <c r="O56" s="32">
        <f t="shared" si="22"/>
        <v>704.266</v>
      </c>
      <c r="P56" s="82">
        <f t="shared" si="1"/>
        <v>0</v>
      </c>
      <c r="Q56" s="32">
        <f t="shared" si="3"/>
        <v>-704.266</v>
      </c>
      <c r="R56" s="32">
        <v>0</v>
      </c>
    </row>
    <row r="57" spans="1:18" ht="25.5">
      <c r="A57" s="49"/>
      <c r="B57" s="64" t="s">
        <v>70</v>
      </c>
      <c r="C57" s="10" t="s">
        <v>71</v>
      </c>
      <c r="D57" s="37">
        <v>2800.7</v>
      </c>
      <c r="E57" s="37">
        <v>1400.7</v>
      </c>
      <c r="F57" s="37">
        <v>1333.8</v>
      </c>
      <c r="G57" s="37">
        <f t="shared" si="19"/>
        <v>-66.90000000000009</v>
      </c>
      <c r="H57" s="37">
        <f t="shared" si="2"/>
        <v>95.22381666309701</v>
      </c>
      <c r="I57" s="37">
        <v>0</v>
      </c>
      <c r="J57" s="37">
        <v>0</v>
      </c>
      <c r="K57" s="37">
        <v>0</v>
      </c>
      <c r="L57" s="37">
        <f t="shared" si="20"/>
        <v>0</v>
      </c>
      <c r="M57" s="37">
        <v>0</v>
      </c>
      <c r="N57" s="32">
        <f t="shared" si="21"/>
        <v>2800.7</v>
      </c>
      <c r="O57" s="32">
        <f t="shared" si="22"/>
        <v>1400.7</v>
      </c>
      <c r="P57" s="82">
        <f t="shared" si="1"/>
        <v>1333.8</v>
      </c>
      <c r="Q57" s="32">
        <f t="shared" si="3"/>
        <v>-66.90000000000009</v>
      </c>
      <c r="R57" s="32">
        <f aca="true" t="shared" si="23" ref="R57:R72">SUM(P57/O57)*100</f>
        <v>95.22381666309701</v>
      </c>
    </row>
    <row r="58" spans="1:18" ht="25.5">
      <c r="A58" s="49"/>
      <c r="B58" s="64" t="s">
        <v>72</v>
      </c>
      <c r="C58" s="10" t="s">
        <v>73</v>
      </c>
      <c r="D58" s="37">
        <v>16898.831</v>
      </c>
      <c r="E58" s="37">
        <v>9817.5</v>
      </c>
      <c r="F58" s="37">
        <v>2254.8</v>
      </c>
      <c r="G58" s="37">
        <f t="shared" si="19"/>
        <v>-7562.7</v>
      </c>
      <c r="H58" s="37">
        <f t="shared" si="2"/>
        <v>22.967150496562265</v>
      </c>
      <c r="I58" s="37">
        <v>2292.924</v>
      </c>
      <c r="J58" s="37">
        <v>465</v>
      </c>
      <c r="K58" s="39">
        <v>0</v>
      </c>
      <c r="L58" s="37">
        <f t="shared" si="20"/>
        <v>-465</v>
      </c>
      <c r="M58" s="37">
        <v>0</v>
      </c>
      <c r="N58" s="32">
        <f t="shared" si="21"/>
        <v>19191.754999999997</v>
      </c>
      <c r="O58" s="32">
        <f t="shared" si="22"/>
        <v>10282.5</v>
      </c>
      <c r="P58" s="82">
        <f t="shared" si="1"/>
        <v>2254.8</v>
      </c>
      <c r="Q58" s="32">
        <f t="shared" si="3"/>
        <v>-8027.7</v>
      </c>
      <c r="R58" s="32">
        <f t="shared" si="23"/>
        <v>21.928519328956966</v>
      </c>
    </row>
    <row r="59" spans="1:18" ht="15" customHeight="1">
      <c r="A59" s="49"/>
      <c r="B59" s="64" t="s">
        <v>74</v>
      </c>
      <c r="C59" s="10" t="s">
        <v>75</v>
      </c>
      <c r="D59" s="37">
        <v>120</v>
      </c>
      <c r="E59" s="37">
        <v>60</v>
      </c>
      <c r="F59" s="37">
        <v>15.8</v>
      </c>
      <c r="G59" s="37">
        <f t="shared" si="19"/>
        <v>-44.2</v>
      </c>
      <c r="H59" s="37">
        <f t="shared" si="2"/>
        <v>26.333333333333336</v>
      </c>
      <c r="I59" s="37">
        <v>0</v>
      </c>
      <c r="J59" s="37">
        <v>0</v>
      </c>
      <c r="K59" s="37">
        <v>0</v>
      </c>
      <c r="L59" s="37">
        <f t="shared" si="20"/>
        <v>0</v>
      </c>
      <c r="M59" s="37">
        <v>0</v>
      </c>
      <c r="N59" s="32">
        <f t="shared" si="21"/>
        <v>120</v>
      </c>
      <c r="O59" s="32">
        <f t="shared" si="22"/>
        <v>60</v>
      </c>
      <c r="P59" s="82">
        <f t="shared" si="1"/>
        <v>15.8</v>
      </c>
      <c r="Q59" s="32">
        <f t="shared" si="3"/>
        <v>-44.2</v>
      </c>
      <c r="R59" s="32">
        <f t="shared" si="23"/>
        <v>26.333333333333336</v>
      </c>
    </row>
    <row r="60" spans="1:18" ht="25.5">
      <c r="A60" s="49"/>
      <c r="B60" s="64" t="s">
        <v>119</v>
      </c>
      <c r="C60" s="10" t="s">
        <v>120</v>
      </c>
      <c r="D60" s="37">
        <v>0</v>
      </c>
      <c r="E60" s="37">
        <v>0</v>
      </c>
      <c r="F60" s="37">
        <v>0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f t="shared" si="20"/>
        <v>0</v>
      </c>
      <c r="M60" s="37">
        <v>0</v>
      </c>
      <c r="N60" s="32">
        <f t="shared" si="21"/>
        <v>0</v>
      </c>
      <c r="O60" s="32">
        <f t="shared" si="22"/>
        <v>0</v>
      </c>
      <c r="P60" s="82">
        <f t="shared" si="1"/>
        <v>0</v>
      </c>
      <c r="Q60" s="32">
        <f t="shared" si="3"/>
        <v>0</v>
      </c>
      <c r="R60" s="32">
        <v>0</v>
      </c>
    </row>
    <row r="61" spans="1:18" ht="15" customHeight="1">
      <c r="A61" s="49"/>
      <c r="B61" s="64" t="s">
        <v>121</v>
      </c>
      <c r="C61" s="10" t="s">
        <v>122</v>
      </c>
      <c r="D61" s="37">
        <v>0</v>
      </c>
      <c r="E61" s="37">
        <v>0</v>
      </c>
      <c r="F61" s="37">
        <v>0</v>
      </c>
      <c r="G61" s="37">
        <v>0</v>
      </c>
      <c r="H61" s="37">
        <v>0</v>
      </c>
      <c r="I61" s="37">
        <v>1830.499</v>
      </c>
      <c r="J61" s="37">
        <v>1830.499</v>
      </c>
      <c r="K61" s="37">
        <v>0</v>
      </c>
      <c r="L61" s="37">
        <f t="shared" si="20"/>
        <v>-1830.499</v>
      </c>
      <c r="M61" s="37">
        <v>0</v>
      </c>
      <c r="N61" s="32">
        <f t="shared" si="21"/>
        <v>1830.499</v>
      </c>
      <c r="O61" s="32">
        <f t="shared" si="22"/>
        <v>1830.499</v>
      </c>
      <c r="P61" s="82">
        <f t="shared" si="1"/>
        <v>0</v>
      </c>
      <c r="Q61" s="32">
        <f t="shared" si="3"/>
        <v>-1830.499</v>
      </c>
      <c r="R61" s="32">
        <v>0</v>
      </c>
    </row>
    <row r="62" spans="1:18" ht="15" customHeight="1">
      <c r="A62" s="49"/>
      <c r="B62" s="64" t="s">
        <v>76</v>
      </c>
      <c r="C62" s="10" t="s">
        <v>77</v>
      </c>
      <c r="D62" s="37">
        <v>37.7</v>
      </c>
      <c r="E62" s="37">
        <v>37.723</v>
      </c>
      <c r="F62" s="37">
        <v>0</v>
      </c>
      <c r="G62" s="37">
        <f t="shared" si="19"/>
        <v>-37.723</v>
      </c>
      <c r="H62" s="37">
        <v>0</v>
      </c>
      <c r="I62" s="37"/>
      <c r="J62" s="37"/>
      <c r="K62" s="37">
        <v>0</v>
      </c>
      <c r="L62" s="37">
        <f t="shared" si="20"/>
        <v>0</v>
      </c>
      <c r="M62" s="37">
        <v>0</v>
      </c>
      <c r="N62" s="32">
        <f t="shared" si="21"/>
        <v>37.7</v>
      </c>
      <c r="O62" s="32">
        <f t="shared" si="22"/>
        <v>37.723</v>
      </c>
      <c r="P62" s="82">
        <f t="shared" si="1"/>
        <v>0</v>
      </c>
      <c r="Q62" s="32">
        <f t="shared" si="3"/>
        <v>-37.723</v>
      </c>
      <c r="R62" s="32">
        <v>0</v>
      </c>
    </row>
    <row r="63" spans="1:18" ht="15" customHeight="1">
      <c r="A63" s="49"/>
      <c r="B63" s="64" t="s">
        <v>78</v>
      </c>
      <c r="C63" s="10" t="s">
        <v>79</v>
      </c>
      <c r="D63" s="37">
        <v>1237.9</v>
      </c>
      <c r="E63" s="37">
        <v>514</v>
      </c>
      <c r="F63" s="37">
        <v>369.6</v>
      </c>
      <c r="G63" s="37">
        <f t="shared" si="19"/>
        <v>-144.39999999999998</v>
      </c>
      <c r="H63" s="37">
        <f t="shared" si="2"/>
        <v>71.90661478599222</v>
      </c>
      <c r="I63" s="39">
        <v>254.785</v>
      </c>
      <c r="J63" s="39">
        <v>254.785</v>
      </c>
      <c r="K63" s="39">
        <v>50.8</v>
      </c>
      <c r="L63" s="37">
        <f t="shared" si="20"/>
        <v>-203.985</v>
      </c>
      <c r="M63" s="37">
        <v>0</v>
      </c>
      <c r="N63" s="32">
        <f t="shared" si="21"/>
        <v>1492.6850000000002</v>
      </c>
      <c r="O63" s="32">
        <f t="shared" si="22"/>
        <v>768.785</v>
      </c>
      <c r="P63" s="82">
        <f t="shared" si="1"/>
        <v>420.40000000000003</v>
      </c>
      <c r="Q63" s="32">
        <f t="shared" si="3"/>
        <v>-348.38499999999993</v>
      </c>
      <c r="R63" s="32">
        <f t="shared" si="23"/>
        <v>54.68368919789018</v>
      </c>
    </row>
    <row r="64" spans="1:18" s="16" customFormat="1" ht="15" customHeight="1">
      <c r="A64" s="50">
        <v>9</v>
      </c>
      <c r="B64" s="19"/>
      <c r="C64" s="74" t="s">
        <v>108</v>
      </c>
      <c r="D64" s="38">
        <f>SUM(D65:D69)</f>
        <v>6054.812</v>
      </c>
      <c r="E64" s="38">
        <f aca="true" t="shared" si="24" ref="E64:O64">SUM(E65:E69)</f>
        <v>2289.7</v>
      </c>
      <c r="F64" s="38">
        <f t="shared" si="24"/>
        <v>1290.3</v>
      </c>
      <c r="G64" s="38">
        <f t="shared" si="24"/>
        <v>-407</v>
      </c>
      <c r="H64" s="38">
        <f>SUM(F64/E64)*100</f>
        <v>56.35236057125388</v>
      </c>
      <c r="I64" s="38">
        <f t="shared" si="24"/>
        <v>11816.415</v>
      </c>
      <c r="J64" s="38">
        <f t="shared" si="24"/>
        <v>8734.6</v>
      </c>
      <c r="K64" s="38">
        <f t="shared" si="24"/>
        <v>7641.7</v>
      </c>
      <c r="L64" s="38">
        <f t="shared" si="24"/>
        <v>-1092.9000000000005</v>
      </c>
      <c r="M64" s="38">
        <v>0</v>
      </c>
      <c r="N64" s="34">
        <f t="shared" si="24"/>
        <v>17871.227000000003</v>
      </c>
      <c r="O64" s="34">
        <f t="shared" si="24"/>
        <v>11024.300000000001</v>
      </c>
      <c r="P64" s="70">
        <f t="shared" si="1"/>
        <v>8932</v>
      </c>
      <c r="Q64" s="34">
        <f>SUM(Q65:Q69)</f>
        <v>-2092.3</v>
      </c>
      <c r="R64" s="33">
        <f t="shared" si="23"/>
        <v>81.02101720744173</v>
      </c>
    </row>
    <row r="65" spans="1:18" ht="25.5">
      <c r="A65" s="49"/>
      <c r="B65" s="64" t="s">
        <v>80</v>
      </c>
      <c r="C65" s="10" t="s">
        <v>81</v>
      </c>
      <c r="D65" s="37">
        <v>560</v>
      </c>
      <c r="E65" s="37">
        <v>510</v>
      </c>
      <c r="F65" s="37">
        <v>103</v>
      </c>
      <c r="G65" s="37">
        <f>F65-E65</f>
        <v>-407</v>
      </c>
      <c r="H65" s="37">
        <v>0</v>
      </c>
      <c r="I65" s="37">
        <v>100</v>
      </c>
      <c r="J65" s="37">
        <v>100</v>
      </c>
      <c r="K65" s="37">
        <v>32</v>
      </c>
      <c r="L65" s="37">
        <f aca="true" t="shared" si="25" ref="L65:L71">K65-J65</f>
        <v>-68</v>
      </c>
      <c r="M65" s="37">
        <v>0</v>
      </c>
      <c r="N65" s="32">
        <f>SUM(D65+I65)</f>
        <v>660</v>
      </c>
      <c r="O65" s="32">
        <f aca="true" t="shared" si="26" ref="O65:O71">E65+J65</f>
        <v>610</v>
      </c>
      <c r="P65" s="82">
        <f t="shared" si="1"/>
        <v>135</v>
      </c>
      <c r="Q65" s="32">
        <f t="shared" si="3"/>
        <v>-475</v>
      </c>
      <c r="R65" s="32">
        <f t="shared" si="23"/>
        <v>22.131147540983605</v>
      </c>
    </row>
    <row r="66" spans="1:18" ht="12.75">
      <c r="A66" s="49"/>
      <c r="B66" s="64">
        <v>8240</v>
      </c>
      <c r="C66" s="10" t="s">
        <v>144</v>
      </c>
      <c r="D66" s="37">
        <v>1700</v>
      </c>
      <c r="E66" s="37">
        <v>1700</v>
      </c>
      <c r="F66" s="37">
        <v>1107.6</v>
      </c>
      <c r="G66" s="37"/>
      <c r="H66" s="37"/>
      <c r="I66" s="37">
        <v>11500</v>
      </c>
      <c r="J66" s="37">
        <v>8500</v>
      </c>
      <c r="K66" s="37"/>
      <c r="L66" s="37">
        <f t="shared" si="25"/>
        <v>-8500</v>
      </c>
      <c r="M66" s="37"/>
      <c r="N66" s="32">
        <f>SUM(D66+I66)</f>
        <v>13200</v>
      </c>
      <c r="O66" s="32">
        <f t="shared" si="26"/>
        <v>10200</v>
      </c>
      <c r="P66" s="82">
        <f t="shared" si="1"/>
        <v>1107.6</v>
      </c>
      <c r="Q66" s="32">
        <f t="shared" si="3"/>
        <v>-9092.4</v>
      </c>
      <c r="R66" s="32">
        <f t="shared" si="23"/>
        <v>10.858823529411763</v>
      </c>
    </row>
    <row r="67" spans="1:18" ht="15" customHeight="1">
      <c r="A67" s="49"/>
      <c r="B67" s="64" t="s">
        <v>123</v>
      </c>
      <c r="C67" s="10" t="s">
        <v>124</v>
      </c>
      <c r="D67" s="37">
        <v>0</v>
      </c>
      <c r="E67" s="37">
        <v>0</v>
      </c>
      <c r="F67" s="37"/>
      <c r="G67" s="37">
        <v>0</v>
      </c>
      <c r="H67" s="37">
        <v>0</v>
      </c>
      <c r="I67" s="37">
        <v>216.415</v>
      </c>
      <c r="J67" s="37">
        <v>134.6</v>
      </c>
      <c r="K67" s="39">
        <v>7609.7</v>
      </c>
      <c r="L67" s="37">
        <f t="shared" si="25"/>
        <v>7475.099999999999</v>
      </c>
      <c r="M67" s="37">
        <v>0</v>
      </c>
      <c r="N67" s="32">
        <f>SUM(D67+I67)</f>
        <v>216.415</v>
      </c>
      <c r="O67" s="32">
        <f t="shared" si="26"/>
        <v>134.6</v>
      </c>
      <c r="P67" s="82">
        <f t="shared" si="1"/>
        <v>7609.7</v>
      </c>
      <c r="Q67" s="32">
        <f t="shared" si="3"/>
        <v>7475.099999999999</v>
      </c>
      <c r="R67" s="32">
        <v>0</v>
      </c>
    </row>
    <row r="68" spans="1:18" ht="15" customHeight="1">
      <c r="A68" s="49"/>
      <c r="B68" s="64" t="s">
        <v>82</v>
      </c>
      <c r="C68" s="10" t="s">
        <v>83</v>
      </c>
      <c r="D68" s="37">
        <v>135.7</v>
      </c>
      <c r="E68" s="37">
        <v>79.7</v>
      </c>
      <c r="F68" s="37">
        <v>79.7</v>
      </c>
      <c r="G68" s="37">
        <f>F68-E68</f>
        <v>0</v>
      </c>
      <c r="H68" s="37">
        <v>0</v>
      </c>
      <c r="I68" s="37">
        <v>0</v>
      </c>
      <c r="J68" s="37">
        <v>0</v>
      </c>
      <c r="K68" s="37">
        <v>0</v>
      </c>
      <c r="L68" s="37">
        <f t="shared" si="25"/>
        <v>0</v>
      </c>
      <c r="M68" s="37">
        <v>0</v>
      </c>
      <c r="N68" s="32">
        <f>SUM(D68+I68)</f>
        <v>135.7</v>
      </c>
      <c r="O68" s="32">
        <f t="shared" si="26"/>
        <v>79.7</v>
      </c>
      <c r="P68" s="82">
        <f t="shared" si="1"/>
        <v>79.7</v>
      </c>
      <c r="Q68" s="32">
        <f t="shared" si="3"/>
        <v>0</v>
      </c>
      <c r="R68" s="32">
        <v>0</v>
      </c>
    </row>
    <row r="69" spans="1:18" ht="15" customHeight="1">
      <c r="A69" s="49"/>
      <c r="B69" s="64" t="s">
        <v>84</v>
      </c>
      <c r="C69" s="10" t="s">
        <v>85</v>
      </c>
      <c r="D69" s="37">
        <v>3659.112</v>
      </c>
      <c r="E69" s="37">
        <v>0</v>
      </c>
      <c r="F69" s="37">
        <v>0</v>
      </c>
      <c r="G69" s="37">
        <f>F69-E69</f>
        <v>0</v>
      </c>
      <c r="H69" s="37"/>
      <c r="I69" s="37">
        <v>0</v>
      </c>
      <c r="J69" s="37">
        <v>0</v>
      </c>
      <c r="K69" s="37">
        <v>0</v>
      </c>
      <c r="L69" s="37">
        <f t="shared" si="25"/>
        <v>0</v>
      </c>
      <c r="M69" s="37">
        <v>0</v>
      </c>
      <c r="N69" s="32">
        <f>SUM(D69+I69)</f>
        <v>3659.112</v>
      </c>
      <c r="O69" s="32">
        <f t="shared" si="26"/>
        <v>0</v>
      </c>
      <c r="P69" s="82">
        <f t="shared" si="1"/>
        <v>0</v>
      </c>
      <c r="Q69" s="32">
        <f t="shared" si="3"/>
        <v>0</v>
      </c>
      <c r="R69" s="32"/>
    </row>
    <row r="70" spans="1:18" s="16" customFormat="1" ht="15" customHeight="1">
      <c r="A70" s="50">
        <v>10</v>
      </c>
      <c r="B70" s="65" t="s">
        <v>86</v>
      </c>
      <c r="C70" s="15" t="s">
        <v>87</v>
      </c>
      <c r="D70" s="38">
        <v>75068.9</v>
      </c>
      <c r="E70" s="38">
        <v>31278.5</v>
      </c>
      <c r="F70" s="38">
        <v>10426.2</v>
      </c>
      <c r="G70" s="38">
        <f>F70-E70</f>
        <v>-20852.3</v>
      </c>
      <c r="H70" s="38">
        <f t="shared" si="2"/>
        <v>33.33343990280864</v>
      </c>
      <c r="I70" s="38">
        <v>0</v>
      </c>
      <c r="J70" s="38">
        <v>0</v>
      </c>
      <c r="K70" s="38">
        <v>0</v>
      </c>
      <c r="L70" s="38">
        <f t="shared" si="25"/>
        <v>0</v>
      </c>
      <c r="M70" s="38">
        <v>0</v>
      </c>
      <c r="N70" s="33">
        <f>D70+I70</f>
        <v>75068.9</v>
      </c>
      <c r="O70" s="33">
        <f t="shared" si="26"/>
        <v>31278.5</v>
      </c>
      <c r="P70" s="70">
        <f t="shared" si="1"/>
        <v>10426.2</v>
      </c>
      <c r="Q70" s="33">
        <f>P70-O70</f>
        <v>-20852.3</v>
      </c>
      <c r="R70" s="33">
        <f t="shared" si="23"/>
        <v>33.33343990280864</v>
      </c>
    </row>
    <row r="71" spans="1:18" s="16" customFormat="1" ht="26.25" thickBot="1">
      <c r="A71" s="50">
        <v>11</v>
      </c>
      <c r="B71" s="65">
        <v>9800</v>
      </c>
      <c r="C71" s="15" t="s">
        <v>146</v>
      </c>
      <c r="D71" s="38">
        <v>446.2</v>
      </c>
      <c r="E71" s="38">
        <v>436.2</v>
      </c>
      <c r="F71" s="38">
        <v>432.1</v>
      </c>
      <c r="G71" s="38">
        <v>0</v>
      </c>
      <c r="H71" s="38">
        <v>0</v>
      </c>
      <c r="I71" s="43">
        <v>184.5</v>
      </c>
      <c r="J71" s="43">
        <v>184.5</v>
      </c>
      <c r="K71" s="43">
        <v>0</v>
      </c>
      <c r="L71" s="38">
        <f t="shared" si="25"/>
        <v>-184.5</v>
      </c>
      <c r="M71" s="38">
        <v>0</v>
      </c>
      <c r="N71" s="33">
        <f>D71+I71</f>
        <v>630.7</v>
      </c>
      <c r="O71" s="33">
        <f t="shared" si="26"/>
        <v>620.7</v>
      </c>
      <c r="P71" s="70">
        <f t="shared" si="1"/>
        <v>432.1</v>
      </c>
      <c r="Q71" s="33">
        <f>P71-O71</f>
        <v>-188.60000000000002</v>
      </c>
      <c r="R71" s="33">
        <v>0</v>
      </c>
    </row>
    <row r="72" spans="1:20" s="16" customFormat="1" ht="21.75" customHeight="1" thickBot="1">
      <c r="A72" s="60"/>
      <c r="B72" s="63" t="s">
        <v>88</v>
      </c>
      <c r="C72" s="61" t="s">
        <v>89</v>
      </c>
      <c r="D72" s="62">
        <f aca="true" t="shared" si="27" ref="D72:L72">SUM(D8+D12+D23+D26+D40+D45+D47+D51+D64+D70+D71+E73)</f>
        <v>520172.6039999999</v>
      </c>
      <c r="E72" s="62">
        <f t="shared" si="27"/>
        <v>239991.06300000005</v>
      </c>
      <c r="F72" s="62">
        <f t="shared" si="27"/>
        <v>167651</v>
      </c>
      <c r="G72" s="62">
        <f t="shared" si="27"/>
        <v>-69254.323</v>
      </c>
      <c r="H72" s="62">
        <f t="shared" si="27"/>
        <v>898.4149704393295</v>
      </c>
      <c r="I72" s="62">
        <f t="shared" si="27"/>
        <v>50692.903</v>
      </c>
      <c r="J72" s="62">
        <f t="shared" si="27"/>
        <v>23946.941</v>
      </c>
      <c r="K72" s="62">
        <f t="shared" si="27"/>
        <v>8153</v>
      </c>
      <c r="L72" s="62">
        <f t="shared" si="27"/>
        <v>-15793.940999999999</v>
      </c>
      <c r="M72" s="62">
        <v>0</v>
      </c>
      <c r="N72" s="62">
        <f>N8+N12+N23+N26+N40+N45+N47+N51+N64+N70+N71</f>
        <v>570865.507</v>
      </c>
      <c r="O72" s="79">
        <f>SUM(O8+O12+O23+O26+O40+O45+O47+O51+O64+O70+O71+P73)</f>
        <v>263938.004</v>
      </c>
      <c r="P72" s="77">
        <f t="shared" si="1"/>
        <v>175804</v>
      </c>
      <c r="Q72" s="80">
        <f>SUM(Q8+Q12+Q23+Q26+Q40+Q45+Q47+Q51+Q64+Q70+Q71+R73)</f>
        <v>-86067.964</v>
      </c>
      <c r="R72" s="32">
        <f t="shared" si="23"/>
        <v>66.6080660365985</v>
      </c>
      <c r="T72" s="78"/>
    </row>
    <row r="73" spans="1:18" s="20" customFormat="1" ht="21.75" customHeight="1">
      <c r="A73" s="59">
        <v>13</v>
      </c>
      <c r="B73" s="21"/>
      <c r="C73" s="22" t="s">
        <v>141</v>
      </c>
      <c r="D73" s="41"/>
      <c r="E73" s="41"/>
      <c r="F73" s="41"/>
      <c r="G73" s="41"/>
      <c r="H73" s="23"/>
      <c r="I73" s="41"/>
      <c r="J73" s="41"/>
      <c r="K73" s="41"/>
      <c r="L73" s="41"/>
      <c r="M73" s="24"/>
      <c r="N73" s="41"/>
      <c r="O73" s="41"/>
      <c r="P73" s="81"/>
      <c r="Q73" s="41"/>
      <c r="R73" s="24"/>
    </row>
    <row r="74" spans="1:18" s="25" customFormat="1" ht="15" customHeight="1">
      <c r="A74" s="51"/>
      <c r="B74" s="74" t="s">
        <v>125</v>
      </c>
      <c r="C74" s="26" t="s">
        <v>108</v>
      </c>
      <c r="D74" s="33">
        <f>SUM(D75)</f>
        <v>1000</v>
      </c>
      <c r="E74" s="33">
        <f>SUM(E75)</f>
        <v>300</v>
      </c>
      <c r="F74" s="33">
        <f>SUM(F75)</f>
        <v>0</v>
      </c>
      <c r="G74" s="33">
        <f>SUM(G75)</f>
        <v>-600</v>
      </c>
      <c r="H74" s="45">
        <v>0</v>
      </c>
      <c r="I74" s="33">
        <f aca="true" t="shared" si="28" ref="I74:O74">SUM(I75)</f>
        <v>0</v>
      </c>
      <c r="J74" s="33">
        <f t="shared" si="28"/>
        <v>0</v>
      </c>
      <c r="K74" s="33">
        <f t="shared" si="28"/>
        <v>0</v>
      </c>
      <c r="L74" s="33">
        <f t="shared" si="28"/>
        <v>-335.2</v>
      </c>
      <c r="M74" s="45">
        <v>0</v>
      </c>
      <c r="N74" s="33">
        <f t="shared" si="28"/>
        <v>1000</v>
      </c>
      <c r="O74" s="33">
        <f t="shared" si="28"/>
        <v>600</v>
      </c>
      <c r="P74" s="70">
        <f>P75</f>
        <v>-335.2</v>
      </c>
      <c r="Q74" s="33">
        <f>SUM(P74-O74)</f>
        <v>-935.2</v>
      </c>
      <c r="R74" s="45">
        <v>0</v>
      </c>
    </row>
    <row r="75" spans="1:18" s="20" customFormat="1" ht="15" customHeight="1">
      <c r="A75" s="51"/>
      <c r="B75" s="54" t="s">
        <v>126</v>
      </c>
      <c r="C75" s="27" t="s">
        <v>127</v>
      </c>
      <c r="D75" s="32">
        <v>1000</v>
      </c>
      <c r="E75" s="32">
        <v>300</v>
      </c>
      <c r="F75" s="32">
        <f>F78+F76</f>
        <v>0</v>
      </c>
      <c r="G75" s="32">
        <f>SUM(G78)</f>
        <v>-600</v>
      </c>
      <c r="H75" s="45">
        <v>0</v>
      </c>
      <c r="I75" s="32">
        <v>0</v>
      </c>
      <c r="J75" s="32">
        <v>0</v>
      </c>
      <c r="K75" s="32">
        <v>0</v>
      </c>
      <c r="L75" s="32">
        <f>L78+L76</f>
        <v>-335.2</v>
      </c>
      <c r="M75" s="44">
        <v>0</v>
      </c>
      <c r="N75" s="32">
        <f>SUM(N78)</f>
        <v>1000</v>
      </c>
      <c r="O75" s="32">
        <f>SUM(O78)</f>
        <v>600</v>
      </c>
      <c r="P75" s="82">
        <f>P76+P78</f>
        <v>-335.2</v>
      </c>
      <c r="Q75" s="32">
        <f>SUM(P75-O75)</f>
        <v>-935.2</v>
      </c>
      <c r="R75" s="44">
        <v>0</v>
      </c>
    </row>
    <row r="76" spans="1:18" s="25" customFormat="1" ht="38.25">
      <c r="A76" s="51"/>
      <c r="B76" s="74">
        <v>8820</v>
      </c>
      <c r="C76" s="28" t="s">
        <v>128</v>
      </c>
      <c r="D76" s="33">
        <v>0</v>
      </c>
      <c r="E76" s="33">
        <v>0</v>
      </c>
      <c r="F76" s="33">
        <v>0</v>
      </c>
      <c r="G76" s="33">
        <v>0</v>
      </c>
      <c r="H76" s="45">
        <v>0</v>
      </c>
      <c r="I76" s="33">
        <v>0</v>
      </c>
      <c r="J76" s="33">
        <v>0</v>
      </c>
      <c r="K76" s="33">
        <v>0</v>
      </c>
      <c r="L76" s="33">
        <f>K76-J76</f>
        <v>0</v>
      </c>
      <c r="M76" s="45">
        <v>0</v>
      </c>
      <c r="N76" s="33">
        <v>0</v>
      </c>
      <c r="O76" s="33">
        <v>0</v>
      </c>
      <c r="P76" s="82">
        <f aca="true" t="shared" si="29" ref="P76:P81">F76+K76</f>
        <v>0</v>
      </c>
      <c r="Q76" s="33">
        <f>SUM(P76-O76)</f>
        <v>0</v>
      </c>
      <c r="R76" s="45">
        <v>0</v>
      </c>
    </row>
    <row r="77" spans="1:18" s="20" customFormat="1" ht="37.5" customHeight="1">
      <c r="A77" s="51"/>
      <c r="B77" s="54">
        <v>8822</v>
      </c>
      <c r="C77" s="29" t="s">
        <v>129</v>
      </c>
      <c r="D77" s="32">
        <v>0</v>
      </c>
      <c r="E77" s="32">
        <v>0</v>
      </c>
      <c r="F77" s="32">
        <v>0</v>
      </c>
      <c r="G77" s="32">
        <v>0</v>
      </c>
      <c r="H77" s="44">
        <v>0</v>
      </c>
      <c r="I77" s="32">
        <v>0</v>
      </c>
      <c r="J77" s="32">
        <v>0</v>
      </c>
      <c r="K77" s="32">
        <v>0</v>
      </c>
      <c r="L77" s="32">
        <f>K77-J77</f>
        <v>0</v>
      </c>
      <c r="M77" s="44">
        <v>0</v>
      </c>
      <c r="N77" s="32">
        <v>0</v>
      </c>
      <c r="O77" s="32">
        <v>0</v>
      </c>
      <c r="P77" s="82">
        <f t="shared" si="29"/>
        <v>0</v>
      </c>
      <c r="Q77" s="32">
        <f>SUM(P77-O77)</f>
        <v>0</v>
      </c>
      <c r="R77" s="44">
        <v>0</v>
      </c>
    </row>
    <row r="78" spans="1:18" s="25" customFormat="1" ht="27.75" customHeight="1">
      <c r="A78" s="51"/>
      <c r="B78" s="74" t="s">
        <v>130</v>
      </c>
      <c r="C78" s="28" t="s">
        <v>131</v>
      </c>
      <c r="D78" s="34">
        <f>SUM(D79:D80)</f>
        <v>1000</v>
      </c>
      <c r="E78" s="34">
        <f>SUM(E79:E80)</f>
        <v>600</v>
      </c>
      <c r="F78" s="34">
        <f>F79</f>
        <v>0</v>
      </c>
      <c r="G78" s="33">
        <f>SUM(F78-E78)</f>
        <v>-600</v>
      </c>
      <c r="H78" s="45">
        <v>0</v>
      </c>
      <c r="I78" s="33">
        <f>I79+I80</f>
        <v>0</v>
      </c>
      <c r="J78" s="33">
        <f>J79+J80</f>
        <v>0</v>
      </c>
      <c r="K78" s="33">
        <f>K79+K80</f>
        <v>-335.2</v>
      </c>
      <c r="L78" s="33">
        <f>L80+L79</f>
        <v>-335.2</v>
      </c>
      <c r="M78" s="45">
        <v>0</v>
      </c>
      <c r="N78" s="33">
        <f>N79+N80</f>
        <v>1000</v>
      </c>
      <c r="O78" s="33">
        <f>O79+O80</f>
        <v>600</v>
      </c>
      <c r="P78" s="83">
        <f t="shared" si="29"/>
        <v>-335.2</v>
      </c>
      <c r="Q78" s="33">
        <f>P78-O78</f>
        <v>-935.2</v>
      </c>
      <c r="R78" s="32">
        <f>SUM(P78/O78)*100</f>
        <v>-55.86666666666667</v>
      </c>
    </row>
    <row r="79" spans="1:18" s="20" customFormat="1" ht="26.25" customHeight="1">
      <c r="A79" s="51"/>
      <c r="B79" s="54" t="s">
        <v>132</v>
      </c>
      <c r="C79" s="30" t="s">
        <v>133</v>
      </c>
      <c r="D79" s="35">
        <v>1000</v>
      </c>
      <c r="E79" s="35">
        <v>600</v>
      </c>
      <c r="F79" s="32"/>
      <c r="G79" s="32">
        <f>SUM(F79-E79)</f>
        <v>-600</v>
      </c>
      <c r="H79" s="44">
        <v>0</v>
      </c>
      <c r="I79" s="32">
        <v>1000</v>
      </c>
      <c r="J79" s="32">
        <v>600</v>
      </c>
      <c r="K79" s="32">
        <v>0</v>
      </c>
      <c r="L79" s="32">
        <f>SUM(K79-J79)</f>
        <v>-600</v>
      </c>
      <c r="M79" s="44">
        <f>SUM(K79/J79)*100</f>
        <v>0</v>
      </c>
      <c r="N79" s="32">
        <f>SUM(D79+I79)</f>
        <v>2000</v>
      </c>
      <c r="O79" s="32">
        <f>SUM(E79+J79)</f>
        <v>1200</v>
      </c>
      <c r="P79" s="82">
        <f t="shared" si="29"/>
        <v>0</v>
      </c>
      <c r="Q79" s="32">
        <f>SUM(P79-O79)</f>
        <v>-1200</v>
      </c>
      <c r="R79" s="44">
        <f>SUM(P79/O79)*100</f>
        <v>0</v>
      </c>
    </row>
    <row r="80" spans="1:18" s="20" customFormat="1" ht="27.75" customHeight="1" thickBot="1">
      <c r="A80" s="52"/>
      <c r="B80" s="73" t="s">
        <v>134</v>
      </c>
      <c r="C80" s="31" t="s">
        <v>135</v>
      </c>
      <c r="D80" s="42">
        <v>0</v>
      </c>
      <c r="E80" s="42">
        <v>0</v>
      </c>
      <c r="F80" s="42">
        <v>0</v>
      </c>
      <c r="G80" s="42">
        <f>SUM(F80-E80)</f>
        <v>0</v>
      </c>
      <c r="H80" s="46">
        <v>0</v>
      </c>
      <c r="I80" s="32">
        <v>-1000</v>
      </c>
      <c r="J80" s="32">
        <v>-600</v>
      </c>
      <c r="K80" s="42">
        <v>-335.2</v>
      </c>
      <c r="L80" s="42">
        <f>SUM(K80-J80)</f>
        <v>264.8</v>
      </c>
      <c r="M80" s="46">
        <f>SUM(K80/J80)*100</f>
        <v>55.86666666666667</v>
      </c>
      <c r="N80" s="42">
        <f>SUM(D80+I80)</f>
        <v>-1000</v>
      </c>
      <c r="O80" s="42">
        <f>SUM(E80+J80)</f>
        <v>-600</v>
      </c>
      <c r="P80" s="82">
        <f t="shared" si="29"/>
        <v>-335.2</v>
      </c>
      <c r="Q80" s="42">
        <f>SUM(P80-O80)</f>
        <v>264.8</v>
      </c>
      <c r="R80" s="46">
        <f>SUM(P80/O80)*100</f>
        <v>55.86666666666667</v>
      </c>
    </row>
    <row r="81" spans="1:18" s="16" customFormat="1" ht="20.25" customHeight="1" thickBot="1">
      <c r="A81" s="53"/>
      <c r="B81" s="57"/>
      <c r="C81" s="58" t="s">
        <v>89</v>
      </c>
      <c r="D81" s="55">
        <f>SUM(D79:D80)</f>
        <v>1000</v>
      </c>
      <c r="E81" s="36">
        <f aca="true" t="shared" si="30" ref="E81:O81">SUM(E79:E80)</f>
        <v>600</v>
      </c>
      <c r="F81" s="36">
        <f t="shared" si="30"/>
        <v>0</v>
      </c>
      <c r="G81" s="36">
        <f t="shared" si="30"/>
        <v>-600</v>
      </c>
      <c r="H81" s="48">
        <v>0</v>
      </c>
      <c r="I81" s="36">
        <f t="shared" si="30"/>
        <v>0</v>
      </c>
      <c r="J81" s="36">
        <f t="shared" si="30"/>
        <v>0</v>
      </c>
      <c r="K81" s="36">
        <f>K76+K78</f>
        <v>-335.2</v>
      </c>
      <c r="L81" s="36">
        <f>L76+L78</f>
        <v>-335.2</v>
      </c>
      <c r="M81" s="48">
        <v>0</v>
      </c>
      <c r="N81" s="36">
        <f t="shared" si="30"/>
        <v>1000</v>
      </c>
      <c r="O81" s="76">
        <f t="shared" si="30"/>
        <v>600</v>
      </c>
      <c r="P81" s="77">
        <f t="shared" si="29"/>
        <v>-335.2</v>
      </c>
      <c r="Q81" s="55">
        <f>Q76+Q78</f>
        <v>-935.2</v>
      </c>
      <c r="R81" s="47">
        <v>0</v>
      </c>
    </row>
    <row r="82" spans="1:18" ht="20.25" customHeight="1" thickBot="1">
      <c r="A82" s="56"/>
      <c r="B82" s="84" t="s">
        <v>136</v>
      </c>
      <c r="C82" s="85"/>
      <c r="D82" s="36">
        <f>D72+D81</f>
        <v>521172.6039999999</v>
      </c>
      <c r="E82" s="36">
        <f>E72+E81</f>
        <v>240591.06300000005</v>
      </c>
      <c r="F82" s="36">
        <f>F72+F81</f>
        <v>167651</v>
      </c>
      <c r="G82" s="36">
        <f>G72+G81</f>
        <v>-69854.323</v>
      </c>
      <c r="H82" s="48">
        <f>SUM(F82/E82)*100</f>
        <v>69.68297072614038</v>
      </c>
      <c r="I82" s="36">
        <f>I72+I81</f>
        <v>50692.903</v>
      </c>
      <c r="J82" s="36">
        <f>J72+J81</f>
        <v>23946.941</v>
      </c>
      <c r="K82" s="36">
        <f>K72+K81</f>
        <v>7817.8</v>
      </c>
      <c r="L82" s="36">
        <f>L72+L81</f>
        <v>-16129.141</v>
      </c>
      <c r="M82" s="48">
        <f>SUM(K82/J82)*100</f>
        <v>32.646340925131106</v>
      </c>
      <c r="N82" s="36">
        <f>N72+N81</f>
        <v>571865.507</v>
      </c>
      <c r="O82" s="76">
        <f>O72+O81</f>
        <v>264538.004</v>
      </c>
      <c r="P82" s="77">
        <f>F82+K82</f>
        <v>175468.8</v>
      </c>
      <c r="Q82" s="55">
        <f>P82-O82</f>
        <v>-89069.20400000003</v>
      </c>
      <c r="R82" s="47">
        <f>SUM(P82/O82)*100</f>
        <v>66.33028046888869</v>
      </c>
    </row>
    <row r="84" spans="14:17" ht="12.75">
      <c r="N84" s="75"/>
      <c r="O84" s="75"/>
      <c r="P84" s="75"/>
      <c r="Q84" s="75"/>
    </row>
    <row r="86" spans="3:9" ht="12.75">
      <c r="C86" t="s">
        <v>143</v>
      </c>
      <c r="G86" s="86" t="s">
        <v>142</v>
      </c>
      <c r="H86" s="86"/>
      <c r="I86" s="86"/>
    </row>
  </sheetData>
  <sheetProtection/>
  <mergeCells count="24">
    <mergeCell ref="A1:Q1"/>
    <mergeCell ref="A3:A5"/>
    <mergeCell ref="B3:B5"/>
    <mergeCell ref="C3:C5"/>
    <mergeCell ref="D3:H3"/>
    <mergeCell ref="I3:M3"/>
    <mergeCell ref="N3:R3"/>
    <mergeCell ref="D4:D5"/>
    <mergeCell ref="E4:E5"/>
    <mergeCell ref="F4:F5"/>
    <mergeCell ref="Q4:Q5"/>
    <mergeCell ref="R4:R5"/>
    <mergeCell ref="G4:G5"/>
    <mergeCell ref="H4:H5"/>
    <mergeCell ref="I4:I5"/>
    <mergeCell ref="J4:J5"/>
    <mergeCell ref="K4:K5"/>
    <mergeCell ref="L4:L5"/>
    <mergeCell ref="B82:C82"/>
    <mergeCell ref="G86:I86"/>
    <mergeCell ref="M4:M5"/>
    <mergeCell ref="N4:N5"/>
    <mergeCell ref="O4:O5"/>
    <mergeCell ref="P4:P5"/>
  </mergeCells>
  <printOptions/>
  <pageMargins left="0.35433070866141736" right="0" top="0.984251968503937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Надія</dc:creator>
  <cp:keywords/>
  <dc:description/>
  <cp:lastModifiedBy>Пользователь Windows</cp:lastModifiedBy>
  <cp:lastPrinted>2022-06-07T11:22:52Z</cp:lastPrinted>
  <dcterms:created xsi:type="dcterms:W3CDTF">2022-04-19T14:00:10Z</dcterms:created>
  <dcterms:modified xsi:type="dcterms:W3CDTF">2022-06-07T12:54:55Z</dcterms:modified>
  <cp:category/>
  <cp:version/>
  <cp:contentType/>
  <cp:contentStatus/>
</cp:coreProperties>
</file>